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制限フォルダ\総務グループ\財務２\zaimu3\公会計\R02\03HP公表\"/>
    </mc:Choice>
  </mc:AlternateContent>
  <xr:revisionPtr revIDLastSave="0" documentId="8_{6AA4A23A-894F-4AAF-B2AF-5296FB123EC3}" xr6:coauthVersionLast="47" xr6:coauthVersionMax="47" xr10:uidLastSave="{00000000-0000-0000-0000-000000000000}"/>
  <bookViews>
    <workbookView xWindow="-120" yWindow="-120" windowWidth="20730" windowHeight="10845" xr2:uid="{1E3B9E4E-7246-4996-BB21-FB5541306D02}"/>
  </bookViews>
  <sheets>
    <sheet name="土地" sheetId="1" r:id="rId1"/>
    <sheet name="建物" sheetId="2" r:id="rId2"/>
    <sheet name="工作物" sheetId="3" r:id="rId3"/>
    <sheet name="物品" sheetId="4" r:id="rId4"/>
    <sheet name="建設仮勘定" sheetId="5" r:id="rId5"/>
  </sheets>
  <externalReferences>
    <externalReference r:id="rId6"/>
    <externalReference r:id="rId7"/>
    <externalReference r:id="rId8"/>
    <externalReference r:id="rId9"/>
  </externalReferences>
  <definedNames>
    <definedName name="_xlnm._FilterDatabase" localSheetId="4" hidden="1">建設仮勘定!$A$4:$BX$16</definedName>
    <definedName name="_xlnm._FilterDatabase" localSheetId="1" hidden="1">建物!$A$4:$BX$24</definedName>
    <definedName name="_xlnm._FilterDatabase" localSheetId="2" hidden="1">工作物!$A$4:$BX$148</definedName>
    <definedName name="_xlnm._FilterDatabase" localSheetId="0" hidden="1">土地!$A$4:$BX$137</definedName>
    <definedName name="_xlnm._FilterDatabase" localSheetId="3" hidden="1">物品!$A$4:$BX$14</definedName>
    <definedName name="_xlnm.Print_Area" localSheetId="4">建設仮勘定!$A$1:$BK$20</definedName>
    <definedName name="_xlnm.Print_Area" localSheetId="1">建物!$A$1:$BK$28</definedName>
    <definedName name="_xlnm.Print_Area" localSheetId="2">工作物!$126:$152</definedName>
    <definedName name="_xlnm.Print_Area" localSheetId="0">土地!$A$1:$BK$146</definedName>
    <definedName name="_xlnm.Print_Area" localSheetId="3">物品!$A$1:$BK$19</definedName>
    <definedName name="_xlnm.Print_Titles" localSheetId="4">建設仮勘定!$1:$4</definedName>
    <definedName name="_xlnm.Print_Titles" localSheetId="1">建物!$1:$4</definedName>
    <definedName name="_xlnm.Print_Titles" localSheetId="2">工作物!$1:$4</definedName>
    <definedName name="_xlnm.Print_Titles" localSheetId="0">土地!$1:$4</definedName>
    <definedName name="_xlnm.Print_Titles" localSheetId="3">物品!$1:$4</definedName>
    <definedName name="運営形態">'[2]建物台帳CSV(1)'!$BW$23:$BW$26</definedName>
    <definedName name="科目マスタ">[3]科目マスタ!$A:$A</definedName>
    <definedName name="勘定科目">OFFSET([4]勘定科目マスタ!$E$2,1,0,COUNTA([4]勘定科目マスタ!$E:$E)-1,9)</definedName>
    <definedName name="勘定科目Dropdown">OFFSET([4]勘定科目マスタ!$B$2,1,0,COUNTA([4]勘定科目マスタ!$E:$E)-1,1)</definedName>
    <definedName name="諸表種類">[3]科目マスタ!$E$1:$E$5</definedName>
    <definedName name="耐震診断">'[2]建物台帳CSV(1)'!$BU$23:$BU$26</definedName>
    <definedName name="耐震補強">'[2]建物台帳CSV(1)'!$BV$23:$BV$26</definedName>
    <definedName name="利用者属性">'[2]建物台帳CSV(1)'!$CL$24:$CL$26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J19" i="5" l="1"/>
  <c r="AP19" i="5"/>
  <c r="AO19" i="5"/>
  <c r="AH19" i="5"/>
  <c r="AA19" i="5"/>
  <c r="X19" i="5"/>
  <c r="U19" i="5"/>
  <c r="AO18" i="5"/>
  <c r="AA18" i="5"/>
  <c r="X18" i="5"/>
  <c r="AP16" i="5"/>
  <c r="BJ16" i="5" s="1"/>
  <c r="AH16" i="5"/>
  <c r="S16" i="5"/>
  <c r="P16" i="5"/>
  <c r="Q16" i="5" s="1"/>
  <c r="T16" i="5" s="1"/>
  <c r="BH16" i="5" s="1"/>
  <c r="Y16" i="5" s="1"/>
  <c r="M16" i="5"/>
  <c r="AP15" i="5"/>
  <c r="BJ15" i="5" s="1"/>
  <c r="AH15" i="5"/>
  <c r="S15" i="5"/>
  <c r="P15" i="5"/>
  <c r="R15" i="5" s="1"/>
  <c r="M15" i="5"/>
  <c r="AP14" i="5"/>
  <c r="BJ14" i="5" s="1"/>
  <c r="AH14" i="5"/>
  <c r="S14" i="5"/>
  <c r="P14" i="5"/>
  <c r="Q14" i="5" s="1"/>
  <c r="M14" i="5"/>
  <c r="AP13" i="5"/>
  <c r="BJ13" i="5" s="1"/>
  <c r="AH13" i="5"/>
  <c r="S13" i="5"/>
  <c r="P13" i="5"/>
  <c r="R13" i="5" s="1"/>
  <c r="M13" i="5"/>
  <c r="S12" i="5"/>
  <c r="P12" i="5"/>
  <c r="R12" i="5" s="1"/>
  <c r="M12" i="5"/>
  <c r="AP11" i="5"/>
  <c r="BJ11" i="5" s="1"/>
  <c r="AH11" i="5"/>
  <c r="S11" i="5"/>
  <c r="P11" i="5"/>
  <c r="Q11" i="5" s="1"/>
  <c r="M11" i="5"/>
  <c r="AP10" i="5"/>
  <c r="BJ10" i="5" s="1"/>
  <c r="AH10" i="5"/>
  <c r="S10" i="5"/>
  <c r="P10" i="5"/>
  <c r="R10" i="5" s="1"/>
  <c r="M10" i="5"/>
  <c r="S9" i="5"/>
  <c r="P9" i="5"/>
  <c r="R9" i="5" s="1"/>
  <c r="M9" i="5"/>
  <c r="AH8" i="5"/>
  <c r="U8" i="5"/>
  <c r="S8" i="5"/>
  <c r="P8" i="5"/>
  <c r="R8" i="5" s="1"/>
  <c r="M8" i="5"/>
  <c r="AH7" i="5"/>
  <c r="U7" i="5"/>
  <c r="S7" i="5"/>
  <c r="P7" i="5"/>
  <c r="R7" i="5" s="1"/>
  <c r="M7" i="5"/>
  <c r="S6" i="5"/>
  <c r="P6" i="5"/>
  <c r="R6" i="5" s="1"/>
  <c r="M6" i="5"/>
  <c r="AP5" i="5"/>
  <c r="BJ5" i="5" s="1"/>
  <c r="AH5" i="5"/>
  <c r="S5" i="5"/>
  <c r="P5" i="5"/>
  <c r="Q5" i="5" s="1"/>
  <c r="M5" i="5"/>
  <c r="U17" i="4"/>
  <c r="AH14" i="4"/>
  <c r="U14" i="4"/>
  <c r="U16" i="4" s="1"/>
  <c r="S14" i="4"/>
  <c r="P14" i="4"/>
  <c r="Q14" i="4" s="1"/>
  <c r="M14" i="4"/>
  <c r="AH13" i="4"/>
  <c r="S13" i="4"/>
  <c r="P13" i="4"/>
  <c r="R13" i="4" s="1"/>
  <c r="M13" i="4"/>
  <c r="AH12" i="4"/>
  <c r="S12" i="4"/>
  <c r="P12" i="4"/>
  <c r="Q12" i="4" s="1"/>
  <c r="M12" i="4"/>
  <c r="AH11" i="4"/>
  <c r="S11" i="4"/>
  <c r="P11" i="4"/>
  <c r="R11" i="4" s="1"/>
  <c r="M11" i="4"/>
  <c r="AH10" i="4"/>
  <c r="S10" i="4"/>
  <c r="P10" i="4"/>
  <c r="Q10" i="4" s="1"/>
  <c r="M10" i="4"/>
  <c r="AH9" i="4"/>
  <c r="S9" i="4"/>
  <c r="P9" i="4"/>
  <c r="R9" i="4" s="1"/>
  <c r="M9" i="4"/>
  <c r="AH8" i="4"/>
  <c r="S8" i="4"/>
  <c r="P8" i="4"/>
  <c r="Q8" i="4" s="1"/>
  <c r="M8" i="4"/>
  <c r="AH7" i="4"/>
  <c r="S7" i="4"/>
  <c r="P7" i="4"/>
  <c r="R7" i="4" s="1"/>
  <c r="M7" i="4"/>
  <c r="AH6" i="4"/>
  <c r="S6" i="4"/>
  <c r="P6" i="4"/>
  <c r="Q6" i="4" s="1"/>
  <c r="M6" i="4"/>
  <c r="AH5" i="4"/>
  <c r="AH17" i="4" s="1"/>
  <c r="AA5" i="4"/>
  <c r="S5" i="4"/>
  <c r="P5" i="4"/>
  <c r="Q5" i="4" s="1"/>
  <c r="M5" i="4"/>
  <c r="AH148" i="3"/>
  <c r="AA148" i="3"/>
  <c r="S148" i="3"/>
  <c r="P148" i="3"/>
  <c r="Q148" i="3" s="1"/>
  <c r="T148" i="3" s="1"/>
  <c r="M148" i="3"/>
  <c r="AH147" i="3"/>
  <c r="AA147" i="3"/>
  <c r="S147" i="3"/>
  <c r="P147" i="3"/>
  <c r="R147" i="3" s="1"/>
  <c r="M147" i="3"/>
  <c r="AH146" i="3"/>
  <c r="AA146" i="3"/>
  <c r="S146" i="3"/>
  <c r="P146" i="3"/>
  <c r="R146" i="3" s="1"/>
  <c r="M146" i="3"/>
  <c r="AH145" i="3"/>
  <c r="AA145" i="3"/>
  <c r="S145" i="3"/>
  <c r="P145" i="3"/>
  <c r="R145" i="3" s="1"/>
  <c r="M145" i="3"/>
  <c r="AH144" i="3"/>
  <c r="AA144" i="3"/>
  <c r="S144" i="3"/>
  <c r="P144" i="3"/>
  <c r="R144" i="3" s="1"/>
  <c r="M144" i="3"/>
  <c r="AH143" i="3"/>
  <c r="AA143" i="3"/>
  <c r="U143" i="3"/>
  <c r="S143" i="3"/>
  <c r="P143" i="3"/>
  <c r="R143" i="3" s="1"/>
  <c r="M143" i="3"/>
  <c r="AH142" i="3"/>
  <c r="AA142" i="3"/>
  <c r="S142" i="3"/>
  <c r="P142" i="3"/>
  <c r="R142" i="3" s="1"/>
  <c r="M142" i="3"/>
  <c r="AH141" i="3"/>
  <c r="AA141" i="3"/>
  <c r="S141" i="3"/>
  <c r="P141" i="3"/>
  <c r="R141" i="3" s="1"/>
  <c r="M141" i="3"/>
  <c r="AH140" i="3"/>
  <c r="AA140" i="3"/>
  <c r="S140" i="3"/>
  <c r="P140" i="3"/>
  <c r="R140" i="3" s="1"/>
  <c r="M140" i="3"/>
  <c r="AH139" i="3"/>
  <c r="AA139" i="3"/>
  <c r="S139" i="3"/>
  <c r="P139" i="3"/>
  <c r="R139" i="3" s="1"/>
  <c r="M139" i="3"/>
  <c r="AH138" i="3"/>
  <c r="AA138" i="3"/>
  <c r="S138" i="3"/>
  <c r="P138" i="3"/>
  <c r="R138" i="3" s="1"/>
  <c r="M138" i="3"/>
  <c r="AH137" i="3"/>
  <c r="AA137" i="3"/>
  <c r="S137" i="3"/>
  <c r="P137" i="3"/>
  <c r="R137" i="3" s="1"/>
  <c r="M137" i="3"/>
  <c r="AH136" i="3"/>
  <c r="AA136" i="3"/>
  <c r="S136" i="3"/>
  <c r="P136" i="3"/>
  <c r="R136" i="3" s="1"/>
  <c r="M136" i="3"/>
  <c r="AH135" i="3"/>
  <c r="AA135" i="3"/>
  <c r="S135" i="3"/>
  <c r="P135" i="3"/>
  <c r="R135" i="3" s="1"/>
  <c r="M135" i="3"/>
  <c r="AH134" i="3"/>
  <c r="AA134" i="3"/>
  <c r="S134" i="3"/>
  <c r="P134" i="3"/>
  <c r="R134" i="3" s="1"/>
  <c r="M134" i="3"/>
  <c r="AH133" i="3"/>
  <c r="AA133" i="3"/>
  <c r="S133" i="3"/>
  <c r="P133" i="3"/>
  <c r="R133" i="3" s="1"/>
  <c r="M133" i="3"/>
  <c r="AH132" i="3"/>
  <c r="AA132" i="3"/>
  <c r="S132" i="3"/>
  <c r="P132" i="3"/>
  <c r="R132" i="3" s="1"/>
  <c r="M132" i="3"/>
  <c r="AH131" i="3"/>
  <c r="AA131" i="3"/>
  <c r="S131" i="3"/>
  <c r="P131" i="3"/>
  <c r="R131" i="3" s="1"/>
  <c r="M131" i="3"/>
  <c r="AH130" i="3"/>
  <c r="AA130" i="3"/>
  <c r="S130" i="3"/>
  <c r="P130" i="3"/>
  <c r="R130" i="3" s="1"/>
  <c r="M130" i="3"/>
  <c r="AH129" i="3"/>
  <c r="AA129" i="3"/>
  <c r="S129" i="3"/>
  <c r="P129" i="3"/>
  <c r="R129" i="3" s="1"/>
  <c r="M129" i="3"/>
  <c r="AH128" i="3"/>
  <c r="AA128" i="3"/>
  <c r="S128" i="3"/>
  <c r="P128" i="3"/>
  <c r="R128" i="3" s="1"/>
  <c r="M128" i="3"/>
  <c r="AH127" i="3"/>
  <c r="AA127" i="3"/>
  <c r="U127" i="3"/>
  <c r="S127" i="3"/>
  <c r="P127" i="3"/>
  <c r="R127" i="3" s="1"/>
  <c r="M127" i="3"/>
  <c r="AH126" i="3"/>
  <c r="AA126" i="3"/>
  <c r="S126" i="3"/>
  <c r="P126" i="3"/>
  <c r="R126" i="3" s="1"/>
  <c r="M126" i="3"/>
  <c r="AH125" i="3"/>
  <c r="AA125" i="3"/>
  <c r="S125" i="3"/>
  <c r="P125" i="3"/>
  <c r="R125" i="3" s="1"/>
  <c r="M125" i="3"/>
  <c r="AH124" i="3"/>
  <c r="AA124" i="3"/>
  <c r="S124" i="3"/>
  <c r="P124" i="3"/>
  <c r="R124" i="3" s="1"/>
  <c r="M124" i="3"/>
  <c r="AH123" i="3"/>
  <c r="AA123" i="3"/>
  <c r="S123" i="3"/>
  <c r="P123" i="3"/>
  <c r="R123" i="3" s="1"/>
  <c r="M123" i="3"/>
  <c r="AH122" i="3"/>
  <c r="AA122" i="3"/>
  <c r="S122" i="3"/>
  <c r="P122" i="3"/>
  <c r="R122" i="3" s="1"/>
  <c r="M122" i="3"/>
  <c r="AH121" i="3"/>
  <c r="AA121" i="3"/>
  <c r="S121" i="3"/>
  <c r="P121" i="3"/>
  <c r="R121" i="3" s="1"/>
  <c r="M121" i="3"/>
  <c r="AH120" i="3"/>
  <c r="AA120" i="3"/>
  <c r="S120" i="3"/>
  <c r="P120" i="3"/>
  <c r="R120" i="3" s="1"/>
  <c r="M120" i="3"/>
  <c r="AH119" i="3"/>
  <c r="AA119" i="3"/>
  <c r="U119" i="3"/>
  <c r="S119" i="3"/>
  <c r="P119" i="3"/>
  <c r="R119" i="3" s="1"/>
  <c r="M119" i="3"/>
  <c r="AH118" i="3"/>
  <c r="AA118" i="3"/>
  <c r="S118" i="3"/>
  <c r="P118" i="3"/>
  <c r="R118" i="3" s="1"/>
  <c r="M118" i="3"/>
  <c r="BC117" i="3"/>
  <c r="AH117" i="3"/>
  <c r="AA117" i="3"/>
  <c r="U117" i="3"/>
  <c r="U150" i="3" s="1"/>
  <c r="S117" i="3"/>
  <c r="P117" i="3"/>
  <c r="R117" i="3" s="1"/>
  <c r="M117" i="3"/>
  <c r="AH116" i="3"/>
  <c r="AA116" i="3"/>
  <c r="U116" i="3"/>
  <c r="S116" i="3"/>
  <c r="P116" i="3"/>
  <c r="R116" i="3" s="1"/>
  <c r="M116" i="3"/>
  <c r="AH115" i="3"/>
  <c r="AA115" i="3"/>
  <c r="S115" i="3"/>
  <c r="P115" i="3"/>
  <c r="R115" i="3" s="1"/>
  <c r="M115" i="3"/>
  <c r="AH114" i="3"/>
  <c r="AA114" i="3"/>
  <c r="S114" i="3"/>
  <c r="P114" i="3"/>
  <c r="R114" i="3" s="1"/>
  <c r="M114" i="3"/>
  <c r="AH113" i="3"/>
  <c r="AA113" i="3"/>
  <c r="S113" i="3"/>
  <c r="P113" i="3"/>
  <c r="R113" i="3" s="1"/>
  <c r="M113" i="3"/>
  <c r="AH112" i="3"/>
  <c r="AA112" i="3"/>
  <c r="S112" i="3"/>
  <c r="P112" i="3"/>
  <c r="R112" i="3" s="1"/>
  <c r="M112" i="3"/>
  <c r="AH111" i="3"/>
  <c r="AA111" i="3"/>
  <c r="S111" i="3"/>
  <c r="P111" i="3"/>
  <c r="R111" i="3" s="1"/>
  <c r="M111" i="3"/>
  <c r="AH110" i="3"/>
  <c r="AA110" i="3"/>
  <c r="S110" i="3"/>
  <c r="P110" i="3"/>
  <c r="R110" i="3" s="1"/>
  <c r="M110" i="3"/>
  <c r="AH109" i="3"/>
  <c r="AA109" i="3"/>
  <c r="S109" i="3"/>
  <c r="P109" i="3"/>
  <c r="R109" i="3" s="1"/>
  <c r="M109" i="3"/>
  <c r="AH108" i="3"/>
  <c r="AA108" i="3"/>
  <c r="S108" i="3"/>
  <c r="P108" i="3"/>
  <c r="R108" i="3" s="1"/>
  <c r="M108" i="3"/>
  <c r="AH107" i="3"/>
  <c r="AA107" i="3"/>
  <c r="S107" i="3"/>
  <c r="P107" i="3"/>
  <c r="R107" i="3" s="1"/>
  <c r="M107" i="3"/>
  <c r="AH106" i="3"/>
  <c r="AA106" i="3"/>
  <c r="S106" i="3"/>
  <c r="P106" i="3"/>
  <c r="M106" i="3"/>
  <c r="AH105" i="3"/>
  <c r="AA105" i="3"/>
  <c r="S105" i="3"/>
  <c r="P105" i="3"/>
  <c r="M105" i="3"/>
  <c r="AH104" i="3"/>
  <c r="AA104" i="3"/>
  <c r="S104" i="3"/>
  <c r="P104" i="3"/>
  <c r="M104" i="3"/>
  <c r="AH103" i="3"/>
  <c r="AA103" i="3"/>
  <c r="S103" i="3"/>
  <c r="P103" i="3"/>
  <c r="M103" i="3"/>
  <c r="AH102" i="3"/>
  <c r="AA102" i="3"/>
  <c r="S102" i="3"/>
  <c r="P102" i="3"/>
  <c r="M102" i="3"/>
  <c r="AH101" i="3"/>
  <c r="AA101" i="3"/>
  <c r="S101" i="3"/>
  <c r="P101" i="3"/>
  <c r="M101" i="3"/>
  <c r="AH100" i="3"/>
  <c r="AA100" i="3"/>
  <c r="S100" i="3"/>
  <c r="P100" i="3"/>
  <c r="M100" i="3"/>
  <c r="AH99" i="3"/>
  <c r="AA99" i="3"/>
  <c r="S99" i="3"/>
  <c r="P99" i="3"/>
  <c r="M99" i="3"/>
  <c r="AH98" i="3"/>
  <c r="AA98" i="3"/>
  <c r="S98" i="3"/>
  <c r="P98" i="3"/>
  <c r="M98" i="3"/>
  <c r="AH97" i="3"/>
  <c r="AA97" i="3"/>
  <c r="S97" i="3"/>
  <c r="P97" i="3"/>
  <c r="M97" i="3"/>
  <c r="AH96" i="3"/>
  <c r="AA96" i="3"/>
  <c r="S96" i="3"/>
  <c r="P96" i="3"/>
  <c r="M96" i="3"/>
  <c r="AH95" i="3"/>
  <c r="AA95" i="3"/>
  <c r="S95" i="3"/>
  <c r="P95" i="3"/>
  <c r="M95" i="3"/>
  <c r="AH94" i="3"/>
  <c r="AA94" i="3"/>
  <c r="S94" i="3"/>
  <c r="P94" i="3"/>
  <c r="M94" i="3"/>
  <c r="AH93" i="3"/>
  <c r="AA93" i="3"/>
  <c r="S93" i="3"/>
  <c r="P93" i="3"/>
  <c r="M93" i="3"/>
  <c r="AH92" i="3"/>
  <c r="AA92" i="3"/>
  <c r="S92" i="3"/>
  <c r="P92" i="3"/>
  <c r="M92" i="3"/>
  <c r="AH91" i="3"/>
  <c r="AA91" i="3"/>
  <c r="S91" i="3"/>
  <c r="P91" i="3"/>
  <c r="M91" i="3"/>
  <c r="AH90" i="3"/>
  <c r="AA90" i="3"/>
  <c r="S90" i="3"/>
  <c r="P90" i="3"/>
  <c r="M90" i="3"/>
  <c r="AH89" i="3"/>
  <c r="AA89" i="3"/>
  <c r="S89" i="3"/>
  <c r="P89" i="3"/>
  <c r="M89" i="3"/>
  <c r="AH88" i="3"/>
  <c r="AA88" i="3"/>
  <c r="S88" i="3"/>
  <c r="P88" i="3"/>
  <c r="M88" i="3"/>
  <c r="AH87" i="3"/>
  <c r="AA87" i="3"/>
  <c r="S87" i="3"/>
  <c r="P87" i="3"/>
  <c r="M87" i="3"/>
  <c r="AH86" i="3"/>
  <c r="AA86" i="3"/>
  <c r="S86" i="3"/>
  <c r="P86" i="3"/>
  <c r="M86" i="3"/>
  <c r="AH85" i="3"/>
  <c r="AA85" i="3"/>
  <c r="S85" i="3"/>
  <c r="P85" i="3"/>
  <c r="M85" i="3"/>
  <c r="AH84" i="3"/>
  <c r="AA84" i="3"/>
  <c r="S84" i="3"/>
  <c r="P84" i="3"/>
  <c r="M84" i="3"/>
  <c r="AH83" i="3"/>
  <c r="AA83" i="3"/>
  <c r="S83" i="3"/>
  <c r="P83" i="3"/>
  <c r="M83" i="3"/>
  <c r="AH82" i="3"/>
  <c r="AA82" i="3"/>
  <c r="S82" i="3"/>
  <c r="P82" i="3"/>
  <c r="M82" i="3"/>
  <c r="AH81" i="3"/>
  <c r="AA81" i="3"/>
  <c r="S81" i="3"/>
  <c r="P81" i="3"/>
  <c r="M81" i="3"/>
  <c r="AH80" i="3"/>
  <c r="AA80" i="3"/>
  <c r="S80" i="3"/>
  <c r="P80" i="3"/>
  <c r="M80" i="3"/>
  <c r="AH79" i="3"/>
  <c r="AA79" i="3"/>
  <c r="S79" i="3"/>
  <c r="P79" i="3"/>
  <c r="M79" i="3"/>
  <c r="AH78" i="3"/>
  <c r="AA78" i="3"/>
  <c r="S78" i="3"/>
  <c r="P78" i="3"/>
  <c r="M78" i="3"/>
  <c r="AH77" i="3"/>
  <c r="AA77" i="3"/>
  <c r="S77" i="3"/>
  <c r="P77" i="3"/>
  <c r="M77" i="3"/>
  <c r="AH76" i="3"/>
  <c r="AA76" i="3"/>
  <c r="S76" i="3"/>
  <c r="P76" i="3"/>
  <c r="M76" i="3"/>
  <c r="AH75" i="3"/>
  <c r="AA75" i="3"/>
  <c r="S75" i="3"/>
  <c r="P75" i="3"/>
  <c r="M75" i="3"/>
  <c r="AH74" i="3"/>
  <c r="AA74" i="3"/>
  <c r="S74" i="3"/>
  <c r="P74" i="3"/>
  <c r="M74" i="3"/>
  <c r="AH73" i="3"/>
  <c r="AA73" i="3"/>
  <c r="S73" i="3"/>
  <c r="P73" i="3"/>
  <c r="M73" i="3"/>
  <c r="AH72" i="3"/>
  <c r="AA72" i="3"/>
  <c r="S72" i="3"/>
  <c r="P72" i="3"/>
  <c r="M72" i="3"/>
  <c r="AH71" i="3"/>
  <c r="AA71" i="3"/>
  <c r="S71" i="3"/>
  <c r="P71" i="3"/>
  <c r="M71" i="3"/>
  <c r="AH70" i="3"/>
  <c r="AA70" i="3"/>
  <c r="S70" i="3"/>
  <c r="P70" i="3"/>
  <c r="M70" i="3"/>
  <c r="AH69" i="3"/>
  <c r="AA69" i="3"/>
  <c r="S69" i="3"/>
  <c r="P69" i="3"/>
  <c r="M69" i="3"/>
  <c r="AH68" i="3"/>
  <c r="AA68" i="3"/>
  <c r="S68" i="3"/>
  <c r="P68" i="3"/>
  <c r="M68" i="3"/>
  <c r="AH67" i="3"/>
  <c r="AA67" i="3"/>
  <c r="S67" i="3"/>
  <c r="P67" i="3"/>
  <c r="M67" i="3"/>
  <c r="AH66" i="3"/>
  <c r="AA66" i="3"/>
  <c r="S66" i="3"/>
  <c r="P66" i="3"/>
  <c r="M66" i="3"/>
  <c r="AH65" i="3"/>
  <c r="AA65" i="3"/>
  <c r="S65" i="3"/>
  <c r="P65" i="3"/>
  <c r="M65" i="3"/>
  <c r="AH64" i="3"/>
  <c r="AA64" i="3"/>
  <c r="S64" i="3"/>
  <c r="P64" i="3"/>
  <c r="M64" i="3"/>
  <c r="AH63" i="3"/>
  <c r="AA63" i="3"/>
  <c r="S63" i="3"/>
  <c r="P63" i="3"/>
  <c r="M63" i="3"/>
  <c r="AH62" i="3"/>
  <c r="AA62" i="3"/>
  <c r="S62" i="3"/>
  <c r="P62" i="3"/>
  <c r="M62" i="3"/>
  <c r="AH61" i="3"/>
  <c r="AA61" i="3"/>
  <c r="S61" i="3"/>
  <c r="P61" i="3"/>
  <c r="M61" i="3"/>
  <c r="AH60" i="3"/>
  <c r="AA60" i="3"/>
  <c r="S60" i="3"/>
  <c r="P60" i="3"/>
  <c r="M60" i="3"/>
  <c r="AH59" i="3"/>
  <c r="AA59" i="3"/>
  <c r="S59" i="3"/>
  <c r="P59" i="3"/>
  <c r="M59" i="3"/>
  <c r="AH58" i="3"/>
  <c r="AA58" i="3"/>
  <c r="S58" i="3"/>
  <c r="P58" i="3"/>
  <c r="M58" i="3"/>
  <c r="AH57" i="3"/>
  <c r="AA57" i="3"/>
  <c r="S57" i="3"/>
  <c r="P57" i="3"/>
  <c r="M57" i="3"/>
  <c r="AH56" i="3"/>
  <c r="AA56" i="3"/>
  <c r="S56" i="3"/>
  <c r="P56" i="3"/>
  <c r="M56" i="3"/>
  <c r="AH55" i="3"/>
  <c r="AA55" i="3"/>
  <c r="S55" i="3"/>
  <c r="P55" i="3"/>
  <c r="M55" i="3"/>
  <c r="AH54" i="3"/>
  <c r="AA54" i="3"/>
  <c r="S54" i="3"/>
  <c r="P54" i="3"/>
  <c r="M54" i="3"/>
  <c r="AH53" i="3"/>
  <c r="AA53" i="3"/>
  <c r="S53" i="3"/>
  <c r="P53" i="3"/>
  <c r="M53" i="3"/>
  <c r="AH52" i="3"/>
  <c r="AA52" i="3"/>
  <c r="S52" i="3"/>
  <c r="P52" i="3"/>
  <c r="M52" i="3"/>
  <c r="AH51" i="3"/>
  <c r="AA51" i="3"/>
  <c r="S51" i="3"/>
  <c r="P51" i="3"/>
  <c r="M51" i="3"/>
  <c r="AH50" i="3"/>
  <c r="AA50" i="3"/>
  <c r="S50" i="3"/>
  <c r="P50" i="3"/>
  <c r="M50" i="3"/>
  <c r="AH49" i="3"/>
  <c r="AA49" i="3"/>
  <c r="S49" i="3"/>
  <c r="P49" i="3"/>
  <c r="M49" i="3"/>
  <c r="AH48" i="3"/>
  <c r="AA48" i="3"/>
  <c r="S48" i="3"/>
  <c r="P48" i="3"/>
  <c r="M48" i="3"/>
  <c r="AH47" i="3"/>
  <c r="AA47" i="3"/>
  <c r="S47" i="3"/>
  <c r="P47" i="3"/>
  <c r="M47" i="3"/>
  <c r="AH46" i="3"/>
  <c r="AA46" i="3"/>
  <c r="S46" i="3"/>
  <c r="P46" i="3"/>
  <c r="M46" i="3"/>
  <c r="AH45" i="3"/>
  <c r="AA45" i="3"/>
  <c r="S45" i="3"/>
  <c r="P45" i="3"/>
  <c r="M45" i="3"/>
  <c r="AH44" i="3"/>
  <c r="AA44" i="3"/>
  <c r="S44" i="3"/>
  <c r="P44" i="3"/>
  <c r="M44" i="3"/>
  <c r="AH43" i="3"/>
  <c r="AA43" i="3"/>
  <c r="S43" i="3"/>
  <c r="P43" i="3"/>
  <c r="M43" i="3"/>
  <c r="AH42" i="3"/>
  <c r="AA42" i="3"/>
  <c r="S42" i="3"/>
  <c r="P42" i="3"/>
  <c r="M42" i="3"/>
  <c r="AH41" i="3"/>
  <c r="AA41" i="3"/>
  <c r="S41" i="3"/>
  <c r="P41" i="3"/>
  <c r="M41" i="3"/>
  <c r="AH40" i="3"/>
  <c r="AA40" i="3"/>
  <c r="S40" i="3"/>
  <c r="P40" i="3"/>
  <c r="M40" i="3"/>
  <c r="AH39" i="3"/>
  <c r="AA39" i="3"/>
  <c r="S39" i="3"/>
  <c r="P39" i="3"/>
  <c r="M39" i="3"/>
  <c r="AH38" i="3"/>
  <c r="AA38" i="3"/>
  <c r="S38" i="3"/>
  <c r="P38" i="3"/>
  <c r="M38" i="3"/>
  <c r="AH37" i="3"/>
  <c r="AA37" i="3"/>
  <c r="S37" i="3"/>
  <c r="P37" i="3"/>
  <c r="M37" i="3"/>
  <c r="AH36" i="3"/>
  <c r="AA36" i="3"/>
  <c r="S36" i="3"/>
  <c r="P36" i="3"/>
  <c r="M36" i="3"/>
  <c r="AH35" i="3"/>
  <c r="AA35" i="3"/>
  <c r="S35" i="3"/>
  <c r="P35" i="3"/>
  <c r="M35" i="3"/>
  <c r="AH34" i="3"/>
  <c r="AA34" i="3"/>
  <c r="S34" i="3"/>
  <c r="P34" i="3"/>
  <c r="M34" i="3"/>
  <c r="AH33" i="3"/>
  <c r="AA33" i="3"/>
  <c r="S33" i="3"/>
  <c r="P33" i="3"/>
  <c r="M33" i="3"/>
  <c r="AH32" i="3"/>
  <c r="AA32" i="3"/>
  <c r="S32" i="3"/>
  <c r="P32" i="3"/>
  <c r="M32" i="3"/>
  <c r="AH31" i="3"/>
  <c r="AA31" i="3"/>
  <c r="S31" i="3"/>
  <c r="P31" i="3"/>
  <c r="R31" i="3" s="1"/>
  <c r="M31" i="3"/>
  <c r="AH30" i="3"/>
  <c r="AA30" i="3"/>
  <c r="S30" i="3"/>
  <c r="P30" i="3"/>
  <c r="R30" i="3" s="1"/>
  <c r="M30" i="3"/>
  <c r="AH29" i="3"/>
  <c r="AA29" i="3"/>
  <c r="S29" i="3"/>
  <c r="P29" i="3"/>
  <c r="R29" i="3" s="1"/>
  <c r="M29" i="3"/>
  <c r="AH28" i="3"/>
  <c r="AA28" i="3"/>
  <c r="S28" i="3"/>
  <c r="P28" i="3"/>
  <c r="R28" i="3" s="1"/>
  <c r="M28" i="3"/>
  <c r="AH27" i="3"/>
  <c r="AA27" i="3"/>
  <c r="S27" i="3"/>
  <c r="P27" i="3"/>
  <c r="R27" i="3" s="1"/>
  <c r="M27" i="3"/>
  <c r="AH26" i="3"/>
  <c r="AA26" i="3"/>
  <c r="S26" i="3"/>
  <c r="P26" i="3"/>
  <c r="R26" i="3" s="1"/>
  <c r="M26" i="3"/>
  <c r="AH25" i="3"/>
  <c r="AA25" i="3"/>
  <c r="S25" i="3"/>
  <c r="P25" i="3"/>
  <c r="R25" i="3" s="1"/>
  <c r="M25" i="3"/>
  <c r="AH24" i="3"/>
  <c r="AA24" i="3"/>
  <c r="S24" i="3"/>
  <c r="P24" i="3"/>
  <c r="R24" i="3" s="1"/>
  <c r="M24" i="3"/>
  <c r="AH23" i="3"/>
  <c r="AA23" i="3"/>
  <c r="S23" i="3"/>
  <c r="P23" i="3"/>
  <c r="R23" i="3" s="1"/>
  <c r="M23" i="3"/>
  <c r="AH22" i="3"/>
  <c r="AA22" i="3"/>
  <c r="S22" i="3"/>
  <c r="P22" i="3"/>
  <c r="R22" i="3" s="1"/>
  <c r="M22" i="3"/>
  <c r="AH21" i="3"/>
  <c r="AA21" i="3"/>
  <c r="S21" i="3"/>
  <c r="P21" i="3"/>
  <c r="R21" i="3" s="1"/>
  <c r="M21" i="3"/>
  <c r="AH20" i="3"/>
  <c r="AA20" i="3"/>
  <c r="S20" i="3"/>
  <c r="P20" i="3"/>
  <c r="R20" i="3" s="1"/>
  <c r="M20" i="3"/>
  <c r="AH19" i="3"/>
  <c r="AA19" i="3"/>
  <c r="S19" i="3"/>
  <c r="P19" i="3"/>
  <c r="R19" i="3" s="1"/>
  <c r="M19" i="3"/>
  <c r="AH18" i="3"/>
  <c r="AA18" i="3"/>
  <c r="S18" i="3"/>
  <c r="P18" i="3"/>
  <c r="R18" i="3" s="1"/>
  <c r="M18" i="3"/>
  <c r="AH17" i="3"/>
  <c r="AA17" i="3"/>
  <c r="S17" i="3"/>
  <c r="P17" i="3"/>
  <c r="R17" i="3" s="1"/>
  <c r="M17" i="3"/>
  <c r="AH16" i="3"/>
  <c r="AA16" i="3"/>
  <c r="S16" i="3"/>
  <c r="P16" i="3"/>
  <c r="R16" i="3" s="1"/>
  <c r="M16" i="3"/>
  <c r="AH15" i="3"/>
  <c r="AA15" i="3"/>
  <c r="S15" i="3"/>
  <c r="P15" i="3"/>
  <c r="R15" i="3" s="1"/>
  <c r="M15" i="3"/>
  <c r="AH14" i="3"/>
  <c r="AA14" i="3"/>
  <c r="S14" i="3"/>
  <c r="P14" i="3"/>
  <c r="R14" i="3" s="1"/>
  <c r="M14" i="3"/>
  <c r="AH13" i="3"/>
  <c r="AA13" i="3"/>
  <c r="S13" i="3"/>
  <c r="P13" i="3"/>
  <c r="R13" i="3" s="1"/>
  <c r="M13" i="3"/>
  <c r="AH12" i="3"/>
  <c r="AA12" i="3"/>
  <c r="S12" i="3"/>
  <c r="P12" i="3"/>
  <c r="R12" i="3" s="1"/>
  <c r="M12" i="3"/>
  <c r="AH11" i="3"/>
  <c r="AA11" i="3"/>
  <c r="S11" i="3"/>
  <c r="P11" i="3"/>
  <c r="R11" i="3" s="1"/>
  <c r="M11" i="3"/>
  <c r="AH10" i="3"/>
  <c r="AA10" i="3"/>
  <c r="S10" i="3"/>
  <c r="P10" i="3"/>
  <c r="R10" i="3" s="1"/>
  <c r="M10" i="3"/>
  <c r="AH9" i="3"/>
  <c r="AA9" i="3"/>
  <c r="S9" i="3"/>
  <c r="P9" i="3"/>
  <c r="Q9" i="3" s="1"/>
  <c r="M9" i="3"/>
  <c r="AH8" i="3"/>
  <c r="AA8" i="3"/>
  <c r="S8" i="3"/>
  <c r="P8" i="3"/>
  <c r="R8" i="3" s="1"/>
  <c r="M8" i="3"/>
  <c r="AH7" i="3"/>
  <c r="AA7" i="3"/>
  <c r="S7" i="3"/>
  <c r="P7" i="3"/>
  <c r="R7" i="3" s="1"/>
  <c r="M7" i="3"/>
  <c r="AH6" i="3"/>
  <c r="AA6" i="3"/>
  <c r="S6" i="3"/>
  <c r="P6" i="3"/>
  <c r="R6" i="3" s="1"/>
  <c r="M6" i="3"/>
  <c r="AH5" i="3"/>
  <c r="AA5" i="3"/>
  <c r="S5" i="3"/>
  <c r="P5" i="3"/>
  <c r="R5" i="3" s="1"/>
  <c r="M5" i="3"/>
  <c r="U27" i="2"/>
  <c r="AA26" i="2"/>
  <c r="U26" i="2"/>
  <c r="AH24" i="2"/>
  <c r="S24" i="2"/>
  <c r="P24" i="2"/>
  <c r="R24" i="2" s="1"/>
  <c r="M24" i="2"/>
  <c r="AH23" i="2"/>
  <c r="S23" i="2"/>
  <c r="P23" i="2"/>
  <c r="Q23" i="2" s="1"/>
  <c r="T23" i="2" s="1"/>
  <c r="M23" i="2"/>
  <c r="AH22" i="2"/>
  <c r="S22" i="2"/>
  <c r="P22" i="2"/>
  <c r="R22" i="2" s="1"/>
  <c r="M22" i="2"/>
  <c r="AH21" i="2"/>
  <c r="AA21" i="2"/>
  <c r="S21" i="2"/>
  <c r="P21" i="2"/>
  <c r="R21" i="2" s="1"/>
  <c r="M21" i="2"/>
  <c r="AH20" i="2"/>
  <c r="AA20" i="2"/>
  <c r="S20" i="2"/>
  <c r="P20" i="2"/>
  <c r="R20" i="2" s="1"/>
  <c r="M20" i="2"/>
  <c r="AH19" i="2"/>
  <c r="AA19" i="2"/>
  <c r="S19" i="2"/>
  <c r="P19" i="2"/>
  <c r="R19" i="2" s="1"/>
  <c r="M19" i="2"/>
  <c r="AH18" i="2"/>
  <c r="AA18" i="2"/>
  <c r="S18" i="2"/>
  <c r="P18" i="2"/>
  <c r="R18" i="2" s="1"/>
  <c r="M18" i="2"/>
  <c r="AH17" i="2"/>
  <c r="S17" i="2"/>
  <c r="P17" i="2"/>
  <c r="Q17" i="2" s="1"/>
  <c r="M17" i="2"/>
  <c r="AH16" i="2"/>
  <c r="S16" i="2"/>
  <c r="P16" i="2"/>
  <c r="R16" i="2" s="1"/>
  <c r="M16" i="2"/>
  <c r="AH15" i="2"/>
  <c r="S15" i="2"/>
  <c r="P15" i="2"/>
  <c r="Q15" i="2" s="1"/>
  <c r="M15" i="2"/>
  <c r="AH14" i="2"/>
  <c r="S14" i="2"/>
  <c r="P14" i="2"/>
  <c r="R14" i="2" s="1"/>
  <c r="M14" i="2"/>
  <c r="AH13" i="2"/>
  <c r="S13" i="2"/>
  <c r="P13" i="2"/>
  <c r="Q13" i="2" s="1"/>
  <c r="M13" i="2"/>
  <c r="AH12" i="2"/>
  <c r="S12" i="2"/>
  <c r="P12" i="2"/>
  <c r="R12" i="2" s="1"/>
  <c r="M12" i="2"/>
  <c r="AH11" i="2"/>
  <c r="S11" i="2"/>
  <c r="P11" i="2"/>
  <c r="Q11" i="2" s="1"/>
  <c r="M11" i="2"/>
  <c r="AH10" i="2"/>
  <c r="S10" i="2"/>
  <c r="P10" i="2"/>
  <c r="R10" i="2" s="1"/>
  <c r="M10" i="2"/>
  <c r="AH9" i="2"/>
  <c r="S9" i="2"/>
  <c r="P9" i="2"/>
  <c r="Q9" i="2" s="1"/>
  <c r="M9" i="2"/>
  <c r="AH8" i="2"/>
  <c r="S8" i="2"/>
  <c r="P8" i="2"/>
  <c r="R8" i="2" s="1"/>
  <c r="M8" i="2"/>
  <c r="AH7" i="2"/>
  <c r="S7" i="2"/>
  <c r="P7" i="2"/>
  <c r="Q7" i="2" s="1"/>
  <c r="M7" i="2"/>
  <c r="AH6" i="2"/>
  <c r="AH26" i="2" s="1"/>
  <c r="S6" i="2"/>
  <c r="P6" i="2"/>
  <c r="R6" i="2" s="1"/>
  <c r="M6" i="2"/>
  <c r="AH5" i="2"/>
  <c r="S5" i="2"/>
  <c r="P5" i="2"/>
  <c r="Q5" i="2" s="1"/>
  <c r="M5" i="2"/>
  <c r="AO145" i="1"/>
  <c r="AH145" i="1"/>
  <c r="AA145" i="1"/>
  <c r="X145" i="1"/>
  <c r="BJ144" i="1"/>
  <c r="AO144" i="1"/>
  <c r="AH144" i="1"/>
  <c r="AA144" i="1"/>
  <c r="X144" i="1"/>
  <c r="BJ143" i="1"/>
  <c r="AO143" i="1"/>
  <c r="AH143" i="1"/>
  <c r="AA143" i="1"/>
  <c r="X143" i="1"/>
  <c r="U143" i="1"/>
  <c r="AO142" i="1"/>
  <c r="AH142" i="1"/>
  <c r="AA142" i="1"/>
  <c r="X142" i="1"/>
  <c r="BJ141" i="1"/>
  <c r="AO141" i="1"/>
  <c r="AH141" i="1"/>
  <c r="AA141" i="1"/>
  <c r="X141" i="1"/>
  <c r="BJ140" i="1"/>
  <c r="AP140" i="1"/>
  <c r="AO140" i="1"/>
  <c r="AH140" i="1"/>
  <c r="AA140" i="1"/>
  <c r="Y140" i="1"/>
  <c r="X140" i="1"/>
  <c r="U140" i="1"/>
  <c r="AO139" i="1"/>
  <c r="AH139" i="1"/>
  <c r="AA139" i="1"/>
  <c r="X139" i="1"/>
  <c r="AP137" i="1"/>
  <c r="BJ137" i="1" s="1"/>
  <c r="S137" i="1"/>
  <c r="P137" i="1"/>
  <c r="Q137" i="1" s="1"/>
  <c r="T137" i="1" s="1"/>
  <c r="M137" i="1"/>
  <c r="AP136" i="1"/>
  <c r="BJ136" i="1" s="1"/>
  <c r="S136" i="1"/>
  <c r="P136" i="1"/>
  <c r="Q136" i="1" s="1"/>
  <c r="T136" i="1" s="1"/>
  <c r="M136" i="1"/>
  <c r="AP135" i="1"/>
  <c r="BJ135" i="1" s="1"/>
  <c r="S135" i="1"/>
  <c r="P135" i="1"/>
  <c r="Q135" i="1" s="1"/>
  <c r="T135" i="1" s="1"/>
  <c r="M135" i="1"/>
  <c r="BF134" i="1"/>
  <c r="AP134" i="1"/>
  <c r="BJ134" i="1" s="1"/>
  <c r="S134" i="1"/>
  <c r="P134" i="1"/>
  <c r="R134" i="1" s="1"/>
  <c r="M134" i="1"/>
  <c r="AP133" i="1"/>
  <c r="BJ133" i="1" s="1"/>
  <c r="S133" i="1"/>
  <c r="P133" i="1"/>
  <c r="R133" i="1" s="1"/>
  <c r="AP132" i="1"/>
  <c r="BJ132" i="1" s="1"/>
  <c r="S132" i="1"/>
  <c r="P132" i="1"/>
  <c r="Q132" i="1" s="1"/>
  <c r="AP131" i="1"/>
  <c r="BJ131" i="1" s="1"/>
  <c r="S131" i="1"/>
  <c r="P131" i="1"/>
  <c r="R131" i="1" s="1"/>
  <c r="AP130" i="1"/>
  <c r="BJ130" i="1" s="1"/>
  <c r="S130" i="1"/>
  <c r="P130" i="1"/>
  <c r="Q130" i="1" s="1"/>
  <c r="AP129" i="1"/>
  <c r="BJ129" i="1" s="1"/>
  <c r="S129" i="1"/>
  <c r="P129" i="1"/>
  <c r="R129" i="1" s="1"/>
  <c r="AP128" i="1"/>
  <c r="BJ128" i="1" s="1"/>
  <c r="S128" i="1"/>
  <c r="P128" i="1"/>
  <c r="Q128" i="1" s="1"/>
  <c r="AP127" i="1"/>
  <c r="BJ127" i="1" s="1"/>
  <c r="S127" i="1"/>
  <c r="P127" i="1"/>
  <c r="R127" i="1" s="1"/>
  <c r="AP126" i="1"/>
  <c r="BJ126" i="1" s="1"/>
  <c r="S126" i="1"/>
  <c r="P126" i="1"/>
  <c r="Q126" i="1" s="1"/>
  <c r="AP125" i="1"/>
  <c r="S125" i="1"/>
  <c r="P125" i="1"/>
  <c r="R125" i="1" s="1"/>
  <c r="U124" i="1"/>
  <c r="AP124" i="1" s="1"/>
  <c r="S124" i="1"/>
  <c r="P124" i="1"/>
  <c r="R124" i="1" s="1"/>
  <c r="U123" i="1"/>
  <c r="AP123" i="1" s="1"/>
  <c r="S123" i="1"/>
  <c r="P123" i="1"/>
  <c r="R123" i="1" s="1"/>
  <c r="U122" i="1"/>
  <c r="AP122" i="1" s="1"/>
  <c r="S122" i="1"/>
  <c r="P122" i="1"/>
  <c r="R122" i="1" s="1"/>
  <c r="U121" i="1"/>
  <c r="AP121" i="1" s="1"/>
  <c r="S121" i="1"/>
  <c r="P121" i="1"/>
  <c r="R121" i="1" s="1"/>
  <c r="U120" i="1"/>
  <c r="AP120" i="1" s="1"/>
  <c r="S120" i="1"/>
  <c r="P120" i="1"/>
  <c r="R120" i="1" s="1"/>
  <c r="U119" i="1"/>
  <c r="AP119" i="1" s="1"/>
  <c r="S119" i="1"/>
  <c r="P119" i="1"/>
  <c r="R119" i="1" s="1"/>
  <c r="U118" i="1"/>
  <c r="AP118" i="1" s="1"/>
  <c r="S118" i="1"/>
  <c r="P118" i="1"/>
  <c r="R118" i="1" s="1"/>
  <c r="U117" i="1"/>
  <c r="AP117" i="1" s="1"/>
  <c r="S117" i="1"/>
  <c r="P117" i="1"/>
  <c r="R117" i="1" s="1"/>
  <c r="U116" i="1"/>
  <c r="AP116" i="1" s="1"/>
  <c r="S116" i="1"/>
  <c r="P116" i="1"/>
  <c r="R116" i="1" s="1"/>
  <c r="U115" i="1"/>
  <c r="AP115" i="1" s="1"/>
  <c r="S115" i="1"/>
  <c r="P115" i="1"/>
  <c r="R115" i="1" s="1"/>
  <c r="U114" i="1"/>
  <c r="AP114" i="1" s="1"/>
  <c r="S114" i="1"/>
  <c r="P114" i="1"/>
  <c r="R114" i="1" s="1"/>
  <c r="AP113" i="1"/>
  <c r="BJ113" i="1" s="1"/>
  <c r="S113" i="1"/>
  <c r="P113" i="1"/>
  <c r="Q113" i="1" s="1"/>
  <c r="U112" i="1"/>
  <c r="S112" i="1"/>
  <c r="P112" i="1"/>
  <c r="Q112" i="1" s="1"/>
  <c r="AP111" i="1"/>
  <c r="BJ111" i="1" s="1"/>
  <c r="S111" i="1"/>
  <c r="P111" i="1"/>
  <c r="R111" i="1" s="1"/>
  <c r="U110" i="1"/>
  <c r="AP110" i="1" s="1"/>
  <c r="S110" i="1"/>
  <c r="P110" i="1"/>
  <c r="R110" i="1" s="1"/>
  <c r="U109" i="1"/>
  <c r="AP109" i="1" s="1"/>
  <c r="S109" i="1"/>
  <c r="P109" i="1"/>
  <c r="R109" i="1" s="1"/>
  <c r="U108" i="1"/>
  <c r="AP108" i="1" s="1"/>
  <c r="S108" i="1"/>
  <c r="P108" i="1"/>
  <c r="R108" i="1" s="1"/>
  <c r="U107" i="1"/>
  <c r="AP107" i="1" s="1"/>
  <c r="S107" i="1"/>
  <c r="P107" i="1"/>
  <c r="R107" i="1" s="1"/>
  <c r="U106" i="1"/>
  <c r="AP106" i="1" s="1"/>
  <c r="S106" i="1"/>
  <c r="P106" i="1"/>
  <c r="R106" i="1" s="1"/>
  <c r="U105" i="1"/>
  <c r="AP105" i="1" s="1"/>
  <c r="S105" i="1"/>
  <c r="P105" i="1"/>
  <c r="R105" i="1" s="1"/>
  <c r="AP104" i="1"/>
  <c r="BJ104" i="1" s="1"/>
  <c r="S104" i="1"/>
  <c r="P104" i="1"/>
  <c r="Q104" i="1" s="1"/>
  <c r="U103" i="1"/>
  <c r="S103" i="1"/>
  <c r="P103" i="1"/>
  <c r="Q103" i="1" s="1"/>
  <c r="U102" i="1"/>
  <c r="S102" i="1"/>
  <c r="P102" i="1"/>
  <c r="Q102" i="1" s="1"/>
  <c r="U101" i="1"/>
  <c r="S101" i="1"/>
  <c r="P101" i="1"/>
  <c r="Q101" i="1" s="1"/>
  <c r="U100" i="1"/>
  <c r="S100" i="1"/>
  <c r="P100" i="1"/>
  <c r="Q100" i="1" s="1"/>
  <c r="U99" i="1"/>
  <c r="S99" i="1"/>
  <c r="P99" i="1"/>
  <c r="Q99" i="1" s="1"/>
  <c r="AP98" i="1"/>
  <c r="BJ98" i="1" s="1"/>
  <c r="S98" i="1"/>
  <c r="P98" i="1"/>
  <c r="R98" i="1" s="1"/>
  <c r="U97" i="1"/>
  <c r="S97" i="1"/>
  <c r="P97" i="1"/>
  <c r="R97" i="1" s="1"/>
  <c r="U96" i="1"/>
  <c r="AP96" i="1" s="1"/>
  <c r="S96" i="1"/>
  <c r="P96" i="1"/>
  <c r="R96" i="1" s="1"/>
  <c r="U95" i="1"/>
  <c r="AP95" i="1" s="1"/>
  <c r="S95" i="1"/>
  <c r="P95" i="1"/>
  <c r="R95" i="1" s="1"/>
  <c r="AP94" i="1"/>
  <c r="BJ94" i="1" s="1"/>
  <c r="S94" i="1"/>
  <c r="P94" i="1"/>
  <c r="Q94" i="1" s="1"/>
  <c r="U93" i="1"/>
  <c r="S93" i="1"/>
  <c r="P93" i="1"/>
  <c r="Q93" i="1" s="1"/>
  <c r="U92" i="1"/>
  <c r="S92" i="1"/>
  <c r="P92" i="1"/>
  <c r="Q92" i="1" s="1"/>
  <c r="U91" i="1"/>
  <c r="S91" i="1"/>
  <c r="P91" i="1"/>
  <c r="Q91" i="1" s="1"/>
  <c r="U90" i="1"/>
  <c r="S90" i="1"/>
  <c r="P90" i="1"/>
  <c r="Q90" i="1" s="1"/>
  <c r="U89" i="1"/>
  <c r="S89" i="1"/>
  <c r="P89" i="1"/>
  <c r="Q89" i="1" s="1"/>
  <c r="U88" i="1"/>
  <c r="S88" i="1"/>
  <c r="P88" i="1"/>
  <c r="Q88" i="1" s="1"/>
  <c r="AP87" i="1"/>
  <c r="BJ87" i="1" s="1"/>
  <c r="S87" i="1"/>
  <c r="P87" i="1"/>
  <c r="R87" i="1" s="1"/>
  <c r="AP86" i="1"/>
  <c r="BJ86" i="1" s="1"/>
  <c r="S86" i="1"/>
  <c r="P86" i="1"/>
  <c r="Q86" i="1" s="1"/>
  <c r="U85" i="1"/>
  <c r="S85" i="1"/>
  <c r="P85" i="1"/>
  <c r="Q85" i="1" s="1"/>
  <c r="AP84" i="1"/>
  <c r="BJ84" i="1" s="1"/>
  <c r="S84" i="1"/>
  <c r="P84" i="1"/>
  <c r="R84" i="1" s="1"/>
  <c r="AP83" i="1"/>
  <c r="BJ83" i="1" s="1"/>
  <c r="S83" i="1"/>
  <c r="P83" i="1"/>
  <c r="Q83" i="1" s="1"/>
  <c r="AP82" i="1"/>
  <c r="BJ82" i="1" s="1"/>
  <c r="S82" i="1"/>
  <c r="P82" i="1"/>
  <c r="R82" i="1" s="1"/>
  <c r="U81" i="1"/>
  <c r="AP81" i="1" s="1"/>
  <c r="S81" i="1"/>
  <c r="P81" i="1"/>
  <c r="R81" i="1" s="1"/>
  <c r="U80" i="1"/>
  <c r="AP80" i="1" s="1"/>
  <c r="S80" i="1"/>
  <c r="P80" i="1"/>
  <c r="R80" i="1" s="1"/>
  <c r="U79" i="1"/>
  <c r="AP79" i="1" s="1"/>
  <c r="S79" i="1"/>
  <c r="P79" i="1"/>
  <c r="R79" i="1" s="1"/>
  <c r="U78" i="1"/>
  <c r="AP78" i="1" s="1"/>
  <c r="S78" i="1"/>
  <c r="P78" i="1"/>
  <c r="R78" i="1" s="1"/>
  <c r="U77" i="1"/>
  <c r="AP77" i="1" s="1"/>
  <c r="BJ77" i="1" s="1"/>
  <c r="S77" i="1"/>
  <c r="P77" i="1"/>
  <c r="Q77" i="1" s="1"/>
  <c r="AP76" i="1"/>
  <c r="BJ76" i="1" s="1"/>
  <c r="S76" i="1"/>
  <c r="P76" i="1"/>
  <c r="R76" i="1" s="1"/>
  <c r="AP75" i="1"/>
  <c r="BJ75" i="1" s="1"/>
  <c r="S75" i="1"/>
  <c r="P75" i="1"/>
  <c r="Q75" i="1" s="1"/>
  <c r="AP74" i="1"/>
  <c r="BJ74" i="1" s="1"/>
  <c r="S74" i="1"/>
  <c r="P74" i="1"/>
  <c r="R74" i="1" s="1"/>
  <c r="AP73" i="1"/>
  <c r="BJ73" i="1" s="1"/>
  <c r="S73" i="1"/>
  <c r="P73" i="1"/>
  <c r="Q73" i="1" s="1"/>
  <c r="U72" i="1"/>
  <c r="S72" i="1"/>
  <c r="P72" i="1"/>
  <c r="Q72" i="1" s="1"/>
  <c r="U71" i="1"/>
  <c r="S71" i="1"/>
  <c r="P71" i="1"/>
  <c r="Q71" i="1" s="1"/>
  <c r="AP70" i="1"/>
  <c r="BJ70" i="1" s="1"/>
  <c r="S70" i="1"/>
  <c r="P70" i="1"/>
  <c r="R70" i="1" s="1"/>
  <c r="U69" i="1"/>
  <c r="S69" i="1"/>
  <c r="P69" i="1"/>
  <c r="R69" i="1" s="1"/>
  <c r="U68" i="1"/>
  <c r="S68" i="1"/>
  <c r="P68" i="1"/>
  <c r="R68" i="1" s="1"/>
  <c r="AP67" i="1"/>
  <c r="S67" i="1"/>
  <c r="P67" i="1"/>
  <c r="Q67" i="1" s="1"/>
  <c r="AP66" i="1"/>
  <c r="BJ66" i="1" s="1"/>
  <c r="S66" i="1"/>
  <c r="P66" i="1"/>
  <c r="R66" i="1" s="1"/>
  <c r="AP65" i="1"/>
  <c r="BJ65" i="1" s="1"/>
  <c r="S65" i="1"/>
  <c r="P65" i="1"/>
  <c r="Q65" i="1" s="1"/>
  <c r="AP64" i="1"/>
  <c r="BJ64" i="1" s="1"/>
  <c r="S64" i="1"/>
  <c r="P64" i="1"/>
  <c r="R64" i="1" s="1"/>
  <c r="U63" i="1"/>
  <c r="S63" i="1"/>
  <c r="P63" i="1"/>
  <c r="R63" i="1" s="1"/>
  <c r="U62" i="1"/>
  <c r="S62" i="1"/>
  <c r="P62" i="1"/>
  <c r="R62" i="1" s="1"/>
  <c r="U61" i="1"/>
  <c r="S61" i="1"/>
  <c r="P61" i="1"/>
  <c r="R61" i="1" s="1"/>
  <c r="U60" i="1"/>
  <c r="S60" i="1"/>
  <c r="P60" i="1"/>
  <c r="R60" i="1" s="1"/>
  <c r="U59" i="1"/>
  <c r="S59" i="1"/>
  <c r="P59" i="1"/>
  <c r="R59" i="1" s="1"/>
  <c r="AP58" i="1"/>
  <c r="BJ58" i="1" s="1"/>
  <c r="S58" i="1"/>
  <c r="P58" i="1"/>
  <c r="Q58" i="1" s="1"/>
  <c r="AP57" i="1"/>
  <c r="BJ57" i="1" s="1"/>
  <c r="S57" i="1"/>
  <c r="P57" i="1"/>
  <c r="R57" i="1" s="1"/>
  <c r="AP56" i="1"/>
  <c r="BJ56" i="1" s="1"/>
  <c r="S56" i="1"/>
  <c r="P56" i="1"/>
  <c r="Q56" i="1" s="1"/>
  <c r="AP55" i="1"/>
  <c r="BJ55" i="1" s="1"/>
  <c r="S55" i="1"/>
  <c r="P55" i="1"/>
  <c r="R55" i="1" s="1"/>
  <c r="AP54" i="1"/>
  <c r="BJ54" i="1" s="1"/>
  <c r="S54" i="1"/>
  <c r="P54" i="1"/>
  <c r="Q54" i="1" s="1"/>
  <c r="AP53" i="1"/>
  <c r="BJ53" i="1" s="1"/>
  <c r="S53" i="1"/>
  <c r="P53" i="1"/>
  <c r="R53" i="1" s="1"/>
  <c r="AP52" i="1"/>
  <c r="BJ52" i="1" s="1"/>
  <c r="S52" i="1"/>
  <c r="P52" i="1"/>
  <c r="Q52" i="1" s="1"/>
  <c r="AP51" i="1"/>
  <c r="BJ51" i="1" s="1"/>
  <c r="S51" i="1"/>
  <c r="P51" i="1"/>
  <c r="R51" i="1" s="1"/>
  <c r="AP50" i="1"/>
  <c r="BJ50" i="1" s="1"/>
  <c r="S50" i="1"/>
  <c r="P50" i="1"/>
  <c r="Q50" i="1" s="1"/>
  <c r="AP49" i="1"/>
  <c r="BJ49" i="1" s="1"/>
  <c r="S49" i="1"/>
  <c r="P49" i="1"/>
  <c r="R49" i="1" s="1"/>
  <c r="AP48" i="1"/>
  <c r="BJ48" i="1" s="1"/>
  <c r="S48" i="1"/>
  <c r="P48" i="1"/>
  <c r="Q48" i="1" s="1"/>
  <c r="AP47" i="1"/>
  <c r="BJ47" i="1" s="1"/>
  <c r="S47" i="1"/>
  <c r="P47" i="1"/>
  <c r="R47" i="1" s="1"/>
  <c r="AP46" i="1"/>
  <c r="BJ46" i="1" s="1"/>
  <c r="S46" i="1"/>
  <c r="P46" i="1"/>
  <c r="Q46" i="1" s="1"/>
  <c r="AP45" i="1"/>
  <c r="BJ45" i="1" s="1"/>
  <c r="S45" i="1"/>
  <c r="P45" i="1"/>
  <c r="R45" i="1" s="1"/>
  <c r="AP44" i="1"/>
  <c r="BJ44" i="1" s="1"/>
  <c r="S44" i="1"/>
  <c r="P44" i="1"/>
  <c r="Q44" i="1" s="1"/>
  <c r="AP43" i="1"/>
  <c r="BJ43" i="1" s="1"/>
  <c r="S43" i="1"/>
  <c r="P43" i="1"/>
  <c r="R43" i="1" s="1"/>
  <c r="AP42" i="1"/>
  <c r="BJ42" i="1" s="1"/>
  <c r="S42" i="1"/>
  <c r="P42" i="1"/>
  <c r="Q42" i="1" s="1"/>
  <c r="AP41" i="1"/>
  <c r="BJ41" i="1" s="1"/>
  <c r="S41" i="1"/>
  <c r="P41" i="1"/>
  <c r="R41" i="1" s="1"/>
  <c r="AP40" i="1"/>
  <c r="BJ40" i="1" s="1"/>
  <c r="S40" i="1"/>
  <c r="P40" i="1"/>
  <c r="Q40" i="1" s="1"/>
  <c r="AP39" i="1"/>
  <c r="BJ39" i="1" s="1"/>
  <c r="S39" i="1"/>
  <c r="P39" i="1"/>
  <c r="R39" i="1" s="1"/>
  <c r="AP38" i="1"/>
  <c r="BJ38" i="1" s="1"/>
  <c r="S38" i="1"/>
  <c r="P38" i="1"/>
  <c r="Q38" i="1" s="1"/>
  <c r="AP37" i="1"/>
  <c r="BJ37" i="1" s="1"/>
  <c r="S37" i="1"/>
  <c r="P37" i="1"/>
  <c r="R37" i="1" s="1"/>
  <c r="AP36" i="1"/>
  <c r="BJ36" i="1" s="1"/>
  <c r="S36" i="1"/>
  <c r="P36" i="1"/>
  <c r="Q36" i="1" s="1"/>
  <c r="AP35" i="1"/>
  <c r="BJ35" i="1" s="1"/>
  <c r="S35" i="1"/>
  <c r="P35" i="1"/>
  <c r="R35" i="1" s="1"/>
  <c r="AP34" i="1"/>
  <c r="BJ34" i="1" s="1"/>
  <c r="S34" i="1"/>
  <c r="P34" i="1"/>
  <c r="Q34" i="1" s="1"/>
  <c r="AP33" i="1"/>
  <c r="BJ33" i="1" s="1"/>
  <c r="S33" i="1"/>
  <c r="P33" i="1"/>
  <c r="R33" i="1" s="1"/>
  <c r="AP32" i="1"/>
  <c r="BJ32" i="1" s="1"/>
  <c r="S32" i="1"/>
  <c r="P32" i="1"/>
  <c r="Q32" i="1" s="1"/>
  <c r="AP31" i="1"/>
  <c r="BJ31" i="1" s="1"/>
  <c r="S31" i="1"/>
  <c r="P31" i="1"/>
  <c r="R31" i="1" s="1"/>
  <c r="AP30" i="1"/>
  <c r="BJ30" i="1" s="1"/>
  <c r="S30" i="1"/>
  <c r="P30" i="1"/>
  <c r="Q30" i="1" s="1"/>
  <c r="AP29" i="1"/>
  <c r="BJ29" i="1" s="1"/>
  <c r="S29" i="1"/>
  <c r="P29" i="1"/>
  <c r="R29" i="1" s="1"/>
  <c r="AP28" i="1"/>
  <c r="BJ28" i="1" s="1"/>
  <c r="S28" i="1"/>
  <c r="P28" i="1"/>
  <c r="Q28" i="1" s="1"/>
  <c r="AP27" i="1"/>
  <c r="BJ27" i="1" s="1"/>
  <c r="S27" i="1"/>
  <c r="P27" i="1"/>
  <c r="R27" i="1" s="1"/>
  <c r="AP26" i="1"/>
  <c r="BJ26" i="1" s="1"/>
  <c r="S26" i="1"/>
  <c r="P26" i="1"/>
  <c r="Q26" i="1" s="1"/>
  <c r="U25" i="1"/>
  <c r="S25" i="1"/>
  <c r="P25" i="1"/>
  <c r="Q25" i="1" s="1"/>
  <c r="AP24" i="1"/>
  <c r="BJ24" i="1" s="1"/>
  <c r="S24" i="1"/>
  <c r="P24" i="1"/>
  <c r="R24" i="1" s="1"/>
  <c r="U23" i="1"/>
  <c r="AP23" i="1" s="1"/>
  <c r="S23" i="1"/>
  <c r="P23" i="1"/>
  <c r="R23" i="1" s="1"/>
  <c r="U22" i="1"/>
  <c r="S22" i="1"/>
  <c r="P22" i="1"/>
  <c r="R22" i="1" s="1"/>
  <c r="U21" i="1"/>
  <c r="S21" i="1"/>
  <c r="P21" i="1"/>
  <c r="R21" i="1" s="1"/>
  <c r="AP20" i="1"/>
  <c r="BJ20" i="1" s="1"/>
  <c r="S20" i="1"/>
  <c r="P20" i="1"/>
  <c r="Q20" i="1" s="1"/>
  <c r="AP19" i="1"/>
  <c r="BJ19" i="1" s="1"/>
  <c r="S19" i="1"/>
  <c r="P19" i="1"/>
  <c r="R19" i="1" s="1"/>
  <c r="AP18" i="1"/>
  <c r="BJ18" i="1" s="1"/>
  <c r="S18" i="1"/>
  <c r="P18" i="1"/>
  <c r="Q18" i="1" s="1"/>
  <c r="AP17" i="1"/>
  <c r="BJ17" i="1" s="1"/>
  <c r="S17" i="1"/>
  <c r="P17" i="1"/>
  <c r="R17" i="1" s="1"/>
  <c r="AP16" i="1"/>
  <c r="BJ16" i="1" s="1"/>
  <c r="S16" i="1"/>
  <c r="P16" i="1"/>
  <c r="Q16" i="1" s="1"/>
  <c r="AP15" i="1"/>
  <c r="BJ15" i="1" s="1"/>
  <c r="S15" i="1"/>
  <c r="P15" i="1"/>
  <c r="R15" i="1" s="1"/>
  <c r="AP14" i="1"/>
  <c r="BJ14" i="1" s="1"/>
  <c r="S14" i="1"/>
  <c r="P14" i="1"/>
  <c r="Q14" i="1" s="1"/>
  <c r="AP13" i="1"/>
  <c r="BJ13" i="1" s="1"/>
  <c r="S13" i="1"/>
  <c r="P13" i="1"/>
  <c r="R13" i="1" s="1"/>
  <c r="AP12" i="1"/>
  <c r="BJ12" i="1" s="1"/>
  <c r="S12" i="1"/>
  <c r="P12" i="1"/>
  <c r="Q12" i="1" s="1"/>
  <c r="AP11" i="1"/>
  <c r="BJ11" i="1" s="1"/>
  <c r="S11" i="1"/>
  <c r="P11" i="1"/>
  <c r="R11" i="1" s="1"/>
  <c r="AP10" i="1"/>
  <c r="BJ10" i="1" s="1"/>
  <c r="S10" i="1"/>
  <c r="P10" i="1"/>
  <c r="Q10" i="1" s="1"/>
  <c r="AP9" i="1"/>
  <c r="BJ9" i="1" s="1"/>
  <c r="S9" i="1"/>
  <c r="P9" i="1"/>
  <c r="R9" i="1" s="1"/>
  <c r="AP8" i="1"/>
  <c r="BJ8" i="1" s="1"/>
  <c r="S8" i="1"/>
  <c r="P8" i="1"/>
  <c r="Q8" i="1" s="1"/>
  <c r="AP7" i="1"/>
  <c r="BJ7" i="1" s="1"/>
  <c r="S7" i="1"/>
  <c r="P7" i="1"/>
  <c r="R7" i="1" s="1"/>
  <c r="AP6" i="1"/>
  <c r="BJ6" i="1" s="1"/>
  <c r="S6" i="1"/>
  <c r="P6" i="1"/>
  <c r="Q6" i="1" s="1"/>
  <c r="AP5" i="1"/>
  <c r="S5" i="1"/>
  <c r="P5" i="1"/>
  <c r="R5" i="1" s="1"/>
  <c r="Q19" i="1" l="1"/>
  <c r="T19" i="1" s="1"/>
  <c r="AA151" i="3"/>
  <c r="Q11" i="4"/>
  <c r="Q57" i="1"/>
  <c r="T57" i="1" s="1"/>
  <c r="Q66" i="1"/>
  <c r="T66" i="1" s="1"/>
  <c r="R91" i="1"/>
  <c r="T91" i="1" s="1"/>
  <c r="R104" i="1"/>
  <c r="T104" i="1" s="1"/>
  <c r="Q131" i="1"/>
  <c r="Q6" i="2"/>
  <c r="T6" i="2" s="1"/>
  <c r="Q41" i="1"/>
  <c r="T41" i="1" s="1"/>
  <c r="Q10" i="3"/>
  <c r="T10" i="3" s="1"/>
  <c r="Q11" i="3"/>
  <c r="Q12" i="3"/>
  <c r="T12" i="3" s="1"/>
  <c r="Q13" i="3"/>
  <c r="Q14" i="3"/>
  <c r="T14" i="3" s="1"/>
  <c r="Q15" i="3"/>
  <c r="Q16" i="3"/>
  <c r="T16" i="3" s="1"/>
  <c r="Q23" i="3"/>
  <c r="T23" i="3" s="1"/>
  <c r="Q24" i="3"/>
  <c r="T24" i="3" s="1"/>
  <c r="Q25" i="3"/>
  <c r="T25" i="3" s="1"/>
  <c r="Q26" i="3"/>
  <c r="T26" i="3" s="1"/>
  <c r="Q27" i="3"/>
  <c r="T27" i="3" s="1"/>
  <c r="Q28" i="3"/>
  <c r="T28" i="3" s="1"/>
  <c r="Q29" i="3"/>
  <c r="T29" i="3" s="1"/>
  <c r="Q30" i="3"/>
  <c r="T30" i="3" s="1"/>
  <c r="Q31" i="3"/>
  <c r="T31" i="3" s="1"/>
  <c r="Q117" i="3"/>
  <c r="T117" i="3" s="1"/>
  <c r="Q118" i="3"/>
  <c r="T118" i="3" s="1"/>
  <c r="Q119" i="3"/>
  <c r="T119" i="3" s="1"/>
  <c r="Q128" i="3"/>
  <c r="T128" i="3" s="1"/>
  <c r="Q129" i="3"/>
  <c r="T129" i="3" s="1"/>
  <c r="Q130" i="3"/>
  <c r="T130" i="3" s="1"/>
  <c r="Q131" i="3"/>
  <c r="T131" i="3" s="1"/>
  <c r="Q132" i="3"/>
  <c r="T132" i="3" s="1"/>
  <c r="Q133" i="3"/>
  <c r="T133" i="3" s="1"/>
  <c r="Q134" i="3"/>
  <c r="T134" i="3" s="1"/>
  <c r="Q135" i="3"/>
  <c r="T135" i="3" s="1"/>
  <c r="Q136" i="3"/>
  <c r="Q137" i="3"/>
  <c r="T137" i="3" s="1"/>
  <c r="Q138" i="3"/>
  <c r="T138" i="3" s="1"/>
  <c r="Q139" i="3"/>
  <c r="T139" i="3" s="1"/>
  <c r="Q140" i="3"/>
  <c r="T140" i="3" s="1"/>
  <c r="Q141" i="3"/>
  <c r="T141" i="3" s="1"/>
  <c r="AH16" i="4"/>
  <c r="Q11" i="1"/>
  <c r="T11" i="1" s="1"/>
  <c r="Q33" i="1"/>
  <c r="T33" i="1" s="1"/>
  <c r="Y33" i="1" s="1"/>
  <c r="Q49" i="1"/>
  <c r="T49" i="1" s="1"/>
  <c r="Q78" i="1"/>
  <c r="T78" i="1" s="1"/>
  <c r="Q79" i="1"/>
  <c r="T79" i="1" s="1"/>
  <c r="Q80" i="1"/>
  <c r="T80" i="1" s="1"/>
  <c r="Q81" i="1"/>
  <c r="T81" i="1" s="1"/>
  <c r="Q82" i="1"/>
  <c r="T82" i="1" s="1"/>
  <c r="BH82" i="1" s="1"/>
  <c r="R83" i="1"/>
  <c r="T83" i="1" s="1"/>
  <c r="Q14" i="2"/>
  <c r="T14" i="2" s="1"/>
  <c r="AA27" i="2"/>
  <c r="Q7" i="1"/>
  <c r="T7" i="1" s="1"/>
  <c r="Y7" i="1" s="1"/>
  <c r="Q15" i="1"/>
  <c r="T15" i="1" s="1"/>
  <c r="Q29" i="1"/>
  <c r="T29" i="1" s="1"/>
  <c r="Y29" i="1" s="1"/>
  <c r="Q37" i="1"/>
  <c r="T37" i="1" s="1"/>
  <c r="Q45" i="1"/>
  <c r="T45" i="1" s="1"/>
  <c r="Y45" i="1" s="1"/>
  <c r="Q53" i="1"/>
  <c r="T53" i="1" s="1"/>
  <c r="Q74" i="1"/>
  <c r="T74" i="1" s="1"/>
  <c r="Y74" i="1" s="1"/>
  <c r="Q87" i="1"/>
  <c r="Q95" i="1"/>
  <c r="Q97" i="1"/>
  <c r="R100" i="1"/>
  <c r="T100" i="1" s="1"/>
  <c r="Y100" i="1" s="1"/>
  <c r="Q114" i="1"/>
  <c r="Q116" i="1"/>
  <c r="Q118" i="1"/>
  <c r="Q120" i="1"/>
  <c r="Q122" i="1"/>
  <c r="Q124" i="1"/>
  <c r="Q127" i="1"/>
  <c r="Q134" i="1"/>
  <c r="T134" i="1" s="1"/>
  <c r="BH134" i="1" s="1"/>
  <c r="R137" i="1"/>
  <c r="Q10" i="2"/>
  <c r="T10" i="2" s="1"/>
  <c r="Q18" i="2"/>
  <c r="T18" i="2" s="1"/>
  <c r="Q19" i="2"/>
  <c r="Q20" i="2"/>
  <c r="Q21" i="2"/>
  <c r="Q22" i="2"/>
  <c r="T22" i="2" s="1"/>
  <c r="Q9" i="4"/>
  <c r="T9" i="4" s="1"/>
  <c r="R14" i="4"/>
  <c r="T14" i="4" s="1"/>
  <c r="AH18" i="5"/>
  <c r="Q6" i="5"/>
  <c r="Q7" i="5"/>
  <c r="Q8" i="5"/>
  <c r="Q9" i="5"/>
  <c r="Q10" i="5"/>
  <c r="Q15" i="5"/>
  <c r="T15" i="5" s="1"/>
  <c r="BH15" i="5" s="1"/>
  <c r="Y15" i="5" s="1"/>
  <c r="Q5" i="1"/>
  <c r="Q9" i="1"/>
  <c r="T9" i="1" s="1"/>
  <c r="Q13" i="1"/>
  <c r="Q17" i="1"/>
  <c r="T17" i="1" s="1"/>
  <c r="Q21" i="1"/>
  <c r="Q22" i="1"/>
  <c r="T22" i="1" s="1"/>
  <c r="Q23" i="1"/>
  <c r="Q24" i="1"/>
  <c r="T24" i="1" s="1"/>
  <c r="Q27" i="1"/>
  <c r="Q31" i="1"/>
  <c r="T31" i="1" s="1"/>
  <c r="Q35" i="1"/>
  <c r="Q39" i="1"/>
  <c r="T39" i="1" s="1"/>
  <c r="Q43" i="1"/>
  <c r="Q47" i="1"/>
  <c r="T47" i="1" s="1"/>
  <c r="Q51" i="1"/>
  <c r="Q55" i="1"/>
  <c r="T55" i="1" s="1"/>
  <c r="Q59" i="1"/>
  <c r="Q60" i="1"/>
  <c r="T60" i="1" s="1"/>
  <c r="Q61" i="1"/>
  <c r="Q62" i="1"/>
  <c r="T62" i="1" s="1"/>
  <c r="Q63" i="1"/>
  <c r="Q64" i="1"/>
  <c r="T64" i="1" s="1"/>
  <c r="Q68" i="1"/>
  <c r="Q69" i="1"/>
  <c r="T69" i="1" s="1"/>
  <c r="Q70" i="1"/>
  <c r="Q76" i="1"/>
  <c r="T76" i="1" s="1"/>
  <c r="Q84" i="1"/>
  <c r="T84" i="1" s="1"/>
  <c r="BH84" i="1" s="1"/>
  <c r="R85" i="1"/>
  <c r="T85" i="1" s="1"/>
  <c r="Y85" i="1" s="1"/>
  <c r="R89" i="1"/>
  <c r="T89" i="1" s="1"/>
  <c r="R93" i="1"/>
  <c r="T93" i="1" s="1"/>
  <c r="Y93" i="1" s="1"/>
  <c r="Q96" i="1"/>
  <c r="BJ96" i="1"/>
  <c r="AP97" i="1"/>
  <c r="BJ97" i="1" s="1"/>
  <c r="Q98" i="1"/>
  <c r="R102" i="1"/>
  <c r="T102" i="1" s="1"/>
  <c r="Q105" i="1"/>
  <c r="T105" i="1" s="1"/>
  <c r="BH105" i="1" s="1"/>
  <c r="Q106" i="1"/>
  <c r="T106" i="1" s="1"/>
  <c r="Q107" i="1"/>
  <c r="T107" i="1" s="1"/>
  <c r="Y107" i="1" s="1"/>
  <c r="Q108" i="1"/>
  <c r="T108" i="1" s="1"/>
  <c r="Q109" i="1"/>
  <c r="T109" i="1" s="1"/>
  <c r="Y109" i="1" s="1"/>
  <c r="Q110" i="1"/>
  <c r="T110" i="1" s="1"/>
  <c r="Q111" i="1"/>
  <c r="T111" i="1" s="1"/>
  <c r="BH111" i="1" s="1"/>
  <c r="R112" i="1"/>
  <c r="T112" i="1" s="1"/>
  <c r="Q115" i="1"/>
  <c r="BJ115" i="1"/>
  <c r="Q117" i="1"/>
  <c r="BJ117" i="1"/>
  <c r="Q119" i="1"/>
  <c r="BJ119" i="1"/>
  <c r="Q121" i="1"/>
  <c r="BJ121" i="1"/>
  <c r="Q123" i="1"/>
  <c r="BJ123" i="1"/>
  <c r="Q125" i="1"/>
  <c r="AP143" i="1"/>
  <c r="Q129" i="1"/>
  <c r="Q133" i="1"/>
  <c r="R135" i="1"/>
  <c r="R33" i="3"/>
  <c r="Q33" i="3"/>
  <c r="R35" i="3"/>
  <c r="Q35" i="3"/>
  <c r="R37" i="3"/>
  <c r="Q37" i="3"/>
  <c r="R39" i="3"/>
  <c r="Q39" i="3"/>
  <c r="R41" i="3"/>
  <c r="Q41" i="3"/>
  <c r="R43" i="3"/>
  <c r="Q43" i="3"/>
  <c r="R45" i="3"/>
  <c r="Q45" i="3"/>
  <c r="R47" i="3"/>
  <c r="Q47" i="3"/>
  <c r="R49" i="3"/>
  <c r="Q49" i="3"/>
  <c r="R51" i="3"/>
  <c r="Q51" i="3"/>
  <c r="R53" i="3"/>
  <c r="Q53" i="3"/>
  <c r="R55" i="3"/>
  <c r="Q55" i="3"/>
  <c r="R57" i="3"/>
  <c r="Q57" i="3"/>
  <c r="R59" i="3"/>
  <c r="Q59" i="3"/>
  <c r="R61" i="3"/>
  <c r="Q61" i="3"/>
  <c r="R63" i="3"/>
  <c r="Q63" i="3"/>
  <c r="R65" i="3"/>
  <c r="Q65" i="3"/>
  <c r="R67" i="3"/>
  <c r="Q67" i="3"/>
  <c r="R69" i="3"/>
  <c r="Q69" i="3"/>
  <c r="R71" i="3"/>
  <c r="Q71" i="3"/>
  <c r="R73" i="3"/>
  <c r="Q73" i="3"/>
  <c r="R75" i="3"/>
  <c r="Q75" i="3"/>
  <c r="R77" i="3"/>
  <c r="Q77" i="3"/>
  <c r="R79" i="3"/>
  <c r="Q79" i="3"/>
  <c r="R81" i="3"/>
  <c r="Q81" i="3"/>
  <c r="R83" i="3"/>
  <c r="Q83" i="3"/>
  <c r="R85" i="3"/>
  <c r="Q85" i="3"/>
  <c r="R87" i="3"/>
  <c r="Q87" i="3"/>
  <c r="R89" i="3"/>
  <c r="Q89" i="3"/>
  <c r="R91" i="3"/>
  <c r="Q91" i="3"/>
  <c r="R93" i="3"/>
  <c r="Q93" i="3"/>
  <c r="R95" i="3"/>
  <c r="Q95" i="3"/>
  <c r="Q97" i="3"/>
  <c r="R97" i="3"/>
  <c r="Q99" i="3"/>
  <c r="R99" i="3"/>
  <c r="Q101" i="3"/>
  <c r="R101" i="3"/>
  <c r="Q103" i="3"/>
  <c r="R103" i="3"/>
  <c r="Q105" i="3"/>
  <c r="R105" i="3"/>
  <c r="BJ95" i="1"/>
  <c r="BJ114" i="1"/>
  <c r="BJ116" i="1"/>
  <c r="BJ118" i="1"/>
  <c r="BJ120" i="1"/>
  <c r="BJ122" i="1"/>
  <c r="BJ124" i="1"/>
  <c r="AH27" i="2"/>
  <c r="Q8" i="2"/>
  <c r="Q12" i="2"/>
  <c r="Q16" i="2"/>
  <c r="Q24" i="2"/>
  <c r="T24" i="2" s="1"/>
  <c r="Q5" i="3"/>
  <c r="AA150" i="3"/>
  <c r="Q6" i="3"/>
  <c r="T6" i="3" s="1"/>
  <c r="Q7" i="3"/>
  <c r="Q8" i="3"/>
  <c r="T8" i="3" s="1"/>
  <c r="R32" i="3"/>
  <c r="Q32" i="3"/>
  <c r="R34" i="3"/>
  <c r="Q34" i="3"/>
  <c r="R36" i="3"/>
  <c r="Q36" i="3"/>
  <c r="R38" i="3"/>
  <c r="Q38" i="3"/>
  <c r="R40" i="3"/>
  <c r="Q40" i="3"/>
  <c r="R42" i="3"/>
  <c r="Q42" i="3"/>
  <c r="R44" i="3"/>
  <c r="Q44" i="3"/>
  <c r="R46" i="3"/>
  <c r="Q46" i="3"/>
  <c r="R48" i="3"/>
  <c r="Q48" i="3"/>
  <c r="R50" i="3"/>
  <c r="Q50" i="3"/>
  <c r="R52" i="3"/>
  <c r="Q52" i="3"/>
  <c r="R54" i="3"/>
  <c r="Q54" i="3"/>
  <c r="R56" i="3"/>
  <c r="Q56" i="3"/>
  <c r="R58" i="3"/>
  <c r="Q58" i="3"/>
  <c r="R60" i="3"/>
  <c r="Q60" i="3"/>
  <c r="R62" i="3"/>
  <c r="Q62" i="3"/>
  <c r="R64" i="3"/>
  <c r="Q64" i="3"/>
  <c r="R66" i="3"/>
  <c r="Q66" i="3"/>
  <c r="R68" i="3"/>
  <c r="Q68" i="3"/>
  <c r="R70" i="3"/>
  <c r="Q70" i="3"/>
  <c r="R72" i="3"/>
  <c r="Q72" i="3"/>
  <c r="R74" i="3"/>
  <c r="Q74" i="3"/>
  <c r="Q76" i="3"/>
  <c r="R76" i="3"/>
  <c r="R78" i="3"/>
  <c r="Q78" i="3"/>
  <c r="R80" i="3"/>
  <c r="Q80" i="3"/>
  <c r="R82" i="3"/>
  <c r="Q82" i="3"/>
  <c r="R84" i="3"/>
  <c r="Q84" i="3"/>
  <c r="R86" i="3"/>
  <c r="Q86" i="3"/>
  <c r="R88" i="3"/>
  <c r="Q88" i="3"/>
  <c r="R90" i="3"/>
  <c r="Q90" i="3"/>
  <c r="R92" i="3"/>
  <c r="Q92" i="3"/>
  <c r="R94" i="3"/>
  <c r="Q94" i="3"/>
  <c r="R96" i="3"/>
  <c r="Q96" i="3"/>
  <c r="Q98" i="3"/>
  <c r="R98" i="3"/>
  <c r="Q100" i="3"/>
  <c r="R100" i="3"/>
  <c r="Q102" i="3"/>
  <c r="R102" i="3"/>
  <c r="Q104" i="3"/>
  <c r="R104" i="3"/>
  <c r="Q106" i="3"/>
  <c r="R106" i="3"/>
  <c r="U151" i="3"/>
  <c r="Q144" i="3"/>
  <c r="T144" i="3" s="1"/>
  <c r="Q145" i="3"/>
  <c r="T145" i="3" s="1"/>
  <c r="Q146" i="3"/>
  <c r="T146" i="3" s="1"/>
  <c r="Q147" i="3"/>
  <c r="T147" i="3" s="1"/>
  <c r="Q7" i="4"/>
  <c r="R10" i="4"/>
  <c r="T10" i="4" s="1"/>
  <c r="Q13" i="4"/>
  <c r="T13" i="4" s="1"/>
  <c r="Q12" i="5"/>
  <c r="T12" i="5" s="1"/>
  <c r="BH12" i="5" s="1"/>
  <c r="Y12" i="5" s="1"/>
  <c r="Q13" i="5"/>
  <c r="T13" i="5" s="1"/>
  <c r="BH13" i="5" s="1"/>
  <c r="Y13" i="5" s="1"/>
  <c r="BH7" i="1"/>
  <c r="BH29" i="1"/>
  <c r="T5" i="1"/>
  <c r="T13" i="1"/>
  <c r="T21" i="1"/>
  <c r="T23" i="1"/>
  <c r="T27" i="1"/>
  <c r="T35" i="1"/>
  <c r="T43" i="1"/>
  <c r="T51" i="1"/>
  <c r="T59" i="1"/>
  <c r="T61" i="1"/>
  <c r="T63" i="1"/>
  <c r="T68" i="1"/>
  <c r="T70" i="1"/>
  <c r="BH89" i="1"/>
  <c r="Y89" i="1"/>
  <c r="BH102" i="1"/>
  <c r="Y102" i="1"/>
  <c r="BH112" i="1"/>
  <c r="Y112" i="1"/>
  <c r="BH136" i="1"/>
  <c r="Y136" i="1"/>
  <c r="BH11" i="1"/>
  <c r="Y11" i="1"/>
  <c r="BH15" i="1"/>
  <c r="Y15" i="1"/>
  <c r="BH19" i="1"/>
  <c r="Y19" i="1"/>
  <c r="BH33" i="1"/>
  <c r="BH37" i="1"/>
  <c r="Y37" i="1"/>
  <c r="BH41" i="1"/>
  <c r="Y41" i="1"/>
  <c r="BH45" i="1"/>
  <c r="BH49" i="1"/>
  <c r="Y49" i="1"/>
  <c r="BH53" i="1"/>
  <c r="Y53" i="1"/>
  <c r="Y57" i="1"/>
  <c r="BH57" i="1"/>
  <c r="BH66" i="1"/>
  <c r="Y66" i="1"/>
  <c r="BH74" i="1"/>
  <c r="BH83" i="1"/>
  <c r="Y83" i="1"/>
  <c r="BH91" i="1"/>
  <c r="Y91" i="1"/>
  <c r="BH100" i="1"/>
  <c r="BH104" i="1"/>
  <c r="Y104" i="1"/>
  <c r="R8" i="1"/>
  <c r="T8" i="1" s="1"/>
  <c r="R12" i="1"/>
  <c r="T12" i="1" s="1"/>
  <c r="R14" i="1"/>
  <c r="T14" i="1" s="1"/>
  <c r="BJ23" i="1"/>
  <c r="R25" i="1"/>
  <c r="T25" i="1" s="1"/>
  <c r="R30" i="1"/>
  <c r="T30" i="1" s="1"/>
  <c r="R34" i="1"/>
  <c r="T34" i="1" s="1"/>
  <c r="R36" i="1"/>
  <c r="T36" i="1" s="1"/>
  <c r="R40" i="1"/>
  <c r="T40" i="1" s="1"/>
  <c r="R44" i="1"/>
  <c r="T44" i="1" s="1"/>
  <c r="R46" i="1"/>
  <c r="T46" i="1" s="1"/>
  <c r="R48" i="1"/>
  <c r="T48" i="1" s="1"/>
  <c r="R52" i="1"/>
  <c r="T52" i="1" s="1"/>
  <c r="R54" i="1"/>
  <c r="T54" i="1" s="1"/>
  <c r="R56" i="1"/>
  <c r="T56" i="1" s="1"/>
  <c r="R58" i="1"/>
  <c r="T58" i="1" s="1"/>
  <c r="AP60" i="1"/>
  <c r="BJ60" i="1" s="1"/>
  <c r="AP61" i="1"/>
  <c r="BJ61" i="1" s="1"/>
  <c r="AP62" i="1"/>
  <c r="BJ62" i="1" s="1"/>
  <c r="AP63" i="1"/>
  <c r="BJ63" i="1" s="1"/>
  <c r="R65" i="1"/>
  <c r="T65" i="1" s="1"/>
  <c r="R67" i="1"/>
  <c r="T67" i="1" s="1"/>
  <c r="BJ67" i="1"/>
  <c r="U144" i="1"/>
  <c r="U142" i="1"/>
  <c r="AP68" i="1"/>
  <c r="AP69" i="1"/>
  <c r="BJ69" i="1" s="1"/>
  <c r="R71" i="1"/>
  <c r="T71" i="1" s="1"/>
  <c r="R72" i="1"/>
  <c r="T72" i="1" s="1"/>
  <c r="R73" i="1"/>
  <c r="T73" i="1" s="1"/>
  <c r="R75" i="1"/>
  <c r="T75" i="1" s="1"/>
  <c r="R77" i="1"/>
  <c r="T77" i="1" s="1"/>
  <c r="BH78" i="1"/>
  <c r="Y78" i="1"/>
  <c r="BJ78" i="1"/>
  <c r="BH79" i="1"/>
  <c r="Y79" i="1"/>
  <c r="BJ79" i="1"/>
  <c r="BH80" i="1"/>
  <c r="Y80" i="1"/>
  <c r="BJ80" i="1"/>
  <c r="BH81" i="1"/>
  <c r="Y81" i="1"/>
  <c r="BJ81" i="1"/>
  <c r="Y82" i="1"/>
  <c r="Y84" i="1"/>
  <c r="Y105" i="1"/>
  <c r="BJ105" i="1"/>
  <c r="BH106" i="1"/>
  <c r="Y106" i="1"/>
  <c r="BJ106" i="1"/>
  <c r="BJ107" i="1"/>
  <c r="BH108" i="1"/>
  <c r="Y108" i="1"/>
  <c r="BJ108" i="1"/>
  <c r="BH109" i="1"/>
  <c r="BJ109" i="1"/>
  <c r="BH110" i="1"/>
  <c r="Y110" i="1"/>
  <c r="BJ110" i="1"/>
  <c r="Y134" i="1"/>
  <c r="BH135" i="1"/>
  <c r="Y135" i="1"/>
  <c r="BH137" i="1"/>
  <c r="Y137" i="1"/>
  <c r="BH6" i="2"/>
  <c r="X6" i="2" s="1"/>
  <c r="Y6" i="2" s="1"/>
  <c r="BH10" i="2"/>
  <c r="X10" i="2" s="1"/>
  <c r="Y10" i="2" s="1"/>
  <c r="BH14" i="2"/>
  <c r="X14" i="2" s="1"/>
  <c r="Y14" i="2" s="1"/>
  <c r="BH18" i="2"/>
  <c r="X18" i="2" s="1"/>
  <c r="Y18" i="2" s="1"/>
  <c r="AO18" i="2" s="1"/>
  <c r="T19" i="2"/>
  <c r="T20" i="2"/>
  <c r="T21" i="2"/>
  <c r="BH22" i="2"/>
  <c r="AO22" i="2"/>
  <c r="Y22" i="2"/>
  <c r="X22" i="2"/>
  <c r="X23" i="2"/>
  <c r="BH23" i="2"/>
  <c r="AO23" i="2"/>
  <c r="Y23" i="2"/>
  <c r="R6" i="1"/>
  <c r="T6" i="1" s="1"/>
  <c r="R10" i="1"/>
  <c r="T10" i="1" s="1"/>
  <c r="R16" i="1"/>
  <c r="T16" i="1" s="1"/>
  <c r="R18" i="1"/>
  <c r="T18" i="1" s="1"/>
  <c r="R20" i="1"/>
  <c r="T20" i="1" s="1"/>
  <c r="U145" i="1"/>
  <c r="U141" i="1"/>
  <c r="U139" i="1"/>
  <c r="AP21" i="1"/>
  <c r="BJ21" i="1" s="1"/>
  <c r="AP22" i="1"/>
  <c r="BJ22" i="1" s="1"/>
  <c r="R26" i="1"/>
  <c r="T26" i="1" s="1"/>
  <c r="R28" i="1"/>
  <c r="T28" i="1" s="1"/>
  <c r="R32" i="1"/>
  <c r="T32" i="1" s="1"/>
  <c r="R38" i="1"/>
  <c r="T38" i="1" s="1"/>
  <c r="R42" i="1"/>
  <c r="T42" i="1" s="1"/>
  <c r="R50" i="1"/>
  <c r="T50" i="1" s="1"/>
  <c r="AP59" i="1"/>
  <c r="BJ59" i="1" s="1"/>
  <c r="BJ5" i="1"/>
  <c r="AP25" i="1"/>
  <c r="BJ25" i="1" s="1"/>
  <c r="AP71" i="1"/>
  <c r="BJ71" i="1" s="1"/>
  <c r="AP72" i="1"/>
  <c r="BJ72" i="1" s="1"/>
  <c r="R86" i="1"/>
  <c r="T86" i="1" s="1"/>
  <c r="T87" i="1"/>
  <c r="R88" i="1"/>
  <c r="T88" i="1" s="1"/>
  <c r="R90" i="1"/>
  <c r="T90" i="1" s="1"/>
  <c r="R92" i="1"/>
  <c r="T92" i="1" s="1"/>
  <c r="R94" i="1"/>
  <c r="T94" i="1" s="1"/>
  <c r="T95" i="1"/>
  <c r="T96" i="1"/>
  <c r="T97" i="1"/>
  <c r="T98" i="1"/>
  <c r="R99" i="1"/>
  <c r="T99" i="1" s="1"/>
  <c r="R101" i="1"/>
  <c r="T101" i="1" s="1"/>
  <c r="R103" i="1"/>
  <c r="T103" i="1" s="1"/>
  <c r="R113" i="1"/>
  <c r="T113" i="1" s="1"/>
  <c r="T114" i="1"/>
  <c r="T115" i="1"/>
  <c r="T116" i="1"/>
  <c r="T117" i="1"/>
  <c r="T118" i="1"/>
  <c r="T119" i="1"/>
  <c r="T120" i="1"/>
  <c r="T121" i="1"/>
  <c r="T122" i="1"/>
  <c r="T123" i="1"/>
  <c r="T124" i="1"/>
  <c r="T125" i="1"/>
  <c r="R126" i="1"/>
  <c r="T126" i="1" s="1"/>
  <c r="T127" i="1"/>
  <c r="R128" i="1"/>
  <c r="T128" i="1" s="1"/>
  <c r="T129" i="1"/>
  <c r="R130" i="1"/>
  <c r="T130" i="1" s="1"/>
  <c r="T131" i="1"/>
  <c r="R132" i="1"/>
  <c r="T132" i="1" s="1"/>
  <c r="T133" i="1"/>
  <c r="R136" i="1"/>
  <c r="T8" i="2"/>
  <c r="T12" i="2"/>
  <c r="T16" i="2"/>
  <c r="BH24" i="2"/>
  <c r="AO24" i="2"/>
  <c r="Y24" i="2"/>
  <c r="X24" i="2"/>
  <c r="R5" i="2"/>
  <c r="T5" i="2" s="1"/>
  <c r="R7" i="2"/>
  <c r="T7" i="2" s="1"/>
  <c r="R9" i="2"/>
  <c r="T9" i="2" s="1"/>
  <c r="R11" i="2"/>
  <c r="T11" i="2" s="1"/>
  <c r="R13" i="2"/>
  <c r="T13" i="2" s="1"/>
  <c r="R15" i="2"/>
  <c r="T15" i="2" s="1"/>
  <c r="R17" i="2"/>
  <c r="T17" i="2" s="1"/>
  <c r="R23" i="2"/>
  <c r="BH6" i="3"/>
  <c r="X6" i="3" s="1"/>
  <c r="Y6" i="3" s="1"/>
  <c r="BH8" i="3"/>
  <c r="Y8" i="3"/>
  <c r="AO8" i="3" s="1"/>
  <c r="BH10" i="3"/>
  <c r="X10" i="3" s="1"/>
  <c r="Y10" i="3" s="1"/>
  <c r="BH12" i="3"/>
  <c r="X12" i="3" s="1"/>
  <c r="Y12" i="3" s="1"/>
  <c r="BH14" i="3"/>
  <c r="X14" i="3" s="1"/>
  <c r="Y14" i="3" s="1"/>
  <c r="Y16" i="3"/>
  <c r="BH16" i="3"/>
  <c r="AO16" i="3"/>
  <c r="BH23" i="3"/>
  <c r="X23" i="3" s="1"/>
  <c r="Y23" i="3" s="1"/>
  <c r="BH24" i="3"/>
  <c r="X24" i="3" s="1"/>
  <c r="Y24" i="3" s="1"/>
  <c r="BH25" i="3"/>
  <c r="X25" i="3" s="1"/>
  <c r="Y25" i="3" s="1"/>
  <c r="BH26" i="3"/>
  <c r="X26" i="3" s="1"/>
  <c r="Y26" i="3" s="1"/>
  <c r="BH27" i="3"/>
  <c r="X27" i="3" s="1"/>
  <c r="Y27" i="3" s="1"/>
  <c r="BH28" i="3"/>
  <c r="X28" i="3" s="1"/>
  <c r="Y28" i="3" s="1"/>
  <c r="BH29" i="3"/>
  <c r="X29" i="3" s="1"/>
  <c r="Y29" i="3" s="1"/>
  <c r="BH30" i="3"/>
  <c r="X30" i="3" s="1"/>
  <c r="Y30" i="3" s="1"/>
  <c r="BH31" i="3"/>
  <c r="X31" i="3" s="1"/>
  <c r="Y31" i="3" s="1"/>
  <c r="AP85" i="1"/>
  <c r="BJ85" i="1" s="1"/>
  <c r="AP88" i="1"/>
  <c r="BJ88" i="1" s="1"/>
  <c r="AP89" i="1"/>
  <c r="BJ89" i="1" s="1"/>
  <c r="AP90" i="1"/>
  <c r="BJ90" i="1" s="1"/>
  <c r="AP91" i="1"/>
  <c r="BJ91" i="1" s="1"/>
  <c r="AP92" i="1"/>
  <c r="BJ92" i="1" s="1"/>
  <c r="AP93" i="1"/>
  <c r="BJ93" i="1" s="1"/>
  <c r="AP99" i="1"/>
  <c r="BJ99" i="1" s="1"/>
  <c r="AP100" i="1"/>
  <c r="BJ100" i="1" s="1"/>
  <c r="AP101" i="1"/>
  <c r="BJ101" i="1" s="1"/>
  <c r="AP102" i="1"/>
  <c r="BJ102" i="1" s="1"/>
  <c r="AP103" i="1"/>
  <c r="BJ103" i="1" s="1"/>
  <c r="AP112" i="1"/>
  <c r="BJ112" i="1" s="1"/>
  <c r="BJ125" i="1"/>
  <c r="T5" i="3"/>
  <c r="T7" i="3"/>
  <c r="R9" i="3"/>
  <c r="T9" i="3" s="1"/>
  <c r="T11" i="3"/>
  <c r="T13" i="3"/>
  <c r="T15" i="3"/>
  <c r="AH150" i="3"/>
  <c r="AH151" i="3"/>
  <c r="Q17" i="3"/>
  <c r="T17" i="3" s="1"/>
  <c r="Q18" i="3"/>
  <c r="T18" i="3" s="1"/>
  <c r="Q19" i="3"/>
  <c r="T19" i="3" s="1"/>
  <c r="Q20" i="3"/>
  <c r="T20" i="3" s="1"/>
  <c r="Q21" i="3"/>
  <c r="T21" i="3" s="1"/>
  <c r="Q22" i="3"/>
  <c r="T22" i="3" s="1"/>
  <c r="T33" i="3"/>
  <c r="T35" i="3"/>
  <c r="T37" i="3"/>
  <c r="T39" i="3"/>
  <c r="T41" i="3"/>
  <c r="T43" i="3"/>
  <c r="T45" i="3"/>
  <c r="T47" i="3"/>
  <c r="T49" i="3"/>
  <c r="T51" i="3"/>
  <c r="T53" i="3"/>
  <c r="T55" i="3"/>
  <c r="T57" i="3"/>
  <c r="T59" i="3"/>
  <c r="T61" i="3"/>
  <c r="T63" i="3"/>
  <c r="T65" i="3"/>
  <c r="T67" i="3"/>
  <c r="T69" i="3"/>
  <c r="T71" i="3"/>
  <c r="T73" i="3"/>
  <c r="T75" i="3"/>
  <c r="T77" i="3"/>
  <c r="T79" i="3"/>
  <c r="T81" i="3"/>
  <c r="T83" i="3"/>
  <c r="T85" i="3"/>
  <c r="T87" i="3"/>
  <c r="T88" i="3"/>
  <c r="T89" i="3"/>
  <c r="T90" i="3"/>
  <c r="T91" i="3"/>
  <c r="T92" i="3"/>
  <c r="T93" i="3"/>
  <c r="T94" i="3"/>
  <c r="T95" i="3"/>
  <c r="T96" i="3"/>
  <c r="BH117" i="3"/>
  <c r="X117" i="3" s="1"/>
  <c r="Y117" i="3" s="1"/>
  <c r="BH118" i="3"/>
  <c r="X118" i="3" s="1"/>
  <c r="Y118" i="3" s="1"/>
  <c r="AO118" i="3" s="1"/>
  <c r="BH119" i="3"/>
  <c r="X119" i="3" s="1"/>
  <c r="Y119" i="3" s="1"/>
  <c r="BH128" i="3"/>
  <c r="X128" i="3" s="1"/>
  <c r="Y128" i="3" s="1"/>
  <c r="AO128" i="3" s="1"/>
  <c r="BH129" i="3"/>
  <c r="X129" i="3" s="1"/>
  <c r="Y129" i="3" s="1"/>
  <c r="AO129" i="3" s="1"/>
  <c r="BH130" i="3"/>
  <c r="X130" i="3" s="1"/>
  <c r="Y130" i="3" s="1"/>
  <c r="AO130" i="3" s="1"/>
  <c r="AP130" i="3" s="1"/>
  <c r="BJ130" i="3" s="1"/>
  <c r="BH131" i="3"/>
  <c r="X131" i="3" s="1"/>
  <c r="Y131" i="3" s="1"/>
  <c r="AO131" i="3" s="1"/>
  <c r="BH132" i="3"/>
  <c r="X132" i="3" s="1"/>
  <c r="Y132" i="3" s="1"/>
  <c r="AO132" i="3" s="1"/>
  <c r="AP132" i="3" s="1"/>
  <c r="BJ132" i="3" s="1"/>
  <c r="BH133" i="3"/>
  <c r="X133" i="3" s="1"/>
  <c r="Y133" i="3" s="1"/>
  <c r="BH134" i="3"/>
  <c r="X134" i="3" s="1"/>
  <c r="Y134" i="3" s="1"/>
  <c r="AO134" i="3" s="1"/>
  <c r="AP134" i="3" s="1"/>
  <c r="BJ134" i="3" s="1"/>
  <c r="Q107" i="3"/>
  <c r="T107" i="3" s="1"/>
  <c r="Q108" i="3"/>
  <c r="T108" i="3" s="1"/>
  <c r="Q109" i="3"/>
  <c r="T109" i="3" s="1"/>
  <c r="Q110" i="3"/>
  <c r="T110" i="3" s="1"/>
  <c r="Q111" i="3"/>
  <c r="T111" i="3" s="1"/>
  <c r="Q112" i="3"/>
  <c r="T112" i="3" s="1"/>
  <c r="Q113" i="3"/>
  <c r="T113" i="3" s="1"/>
  <c r="Q114" i="3"/>
  <c r="T114" i="3" s="1"/>
  <c r="Q115" i="3"/>
  <c r="T115" i="3" s="1"/>
  <c r="Q116" i="3"/>
  <c r="T116" i="3" s="1"/>
  <c r="Q120" i="3"/>
  <c r="T120" i="3" s="1"/>
  <c r="Q121" i="3"/>
  <c r="T121" i="3" s="1"/>
  <c r="Q122" i="3"/>
  <c r="T122" i="3" s="1"/>
  <c r="Q123" i="3"/>
  <c r="T123" i="3" s="1"/>
  <c r="Q124" i="3"/>
  <c r="T124" i="3" s="1"/>
  <c r="Q125" i="3"/>
  <c r="T125" i="3" s="1"/>
  <c r="Q126" i="3"/>
  <c r="T126" i="3" s="1"/>
  <c r="Q127" i="3"/>
  <c r="T127" i="3" s="1"/>
  <c r="T136" i="3"/>
  <c r="BH144" i="3"/>
  <c r="AO144" i="3"/>
  <c r="X144" i="3"/>
  <c r="AP144" i="3"/>
  <c r="BJ144" i="3" s="1"/>
  <c r="Y144" i="3"/>
  <c r="BH145" i="3"/>
  <c r="AO145" i="3"/>
  <c r="X145" i="3"/>
  <c r="AP145" i="3"/>
  <c r="BJ145" i="3" s="1"/>
  <c r="Y145" i="3"/>
  <c r="BH146" i="3"/>
  <c r="AO146" i="3"/>
  <c r="X146" i="3"/>
  <c r="AP146" i="3"/>
  <c r="BJ146" i="3" s="1"/>
  <c r="Y146" i="3"/>
  <c r="BH147" i="3"/>
  <c r="AO147" i="3"/>
  <c r="AP147" i="3" s="1"/>
  <c r="BJ147" i="3" s="1"/>
  <c r="X147" i="3"/>
  <c r="Y147" i="3"/>
  <c r="BH10" i="4"/>
  <c r="X10" i="4" s="1"/>
  <c r="Y10" i="4" s="1"/>
  <c r="BH135" i="3"/>
  <c r="X135" i="3" s="1"/>
  <c r="Y135" i="3" s="1"/>
  <c r="BH137" i="3"/>
  <c r="X137" i="3" s="1"/>
  <c r="Y137" i="3" s="1"/>
  <c r="BH138" i="3"/>
  <c r="X138" i="3" s="1"/>
  <c r="Y138" i="3" s="1"/>
  <c r="Y139" i="3"/>
  <c r="BH139" i="3"/>
  <c r="AO139" i="3"/>
  <c r="AP139" i="3" s="1"/>
  <c r="BJ139" i="3" s="1"/>
  <c r="X139" i="3"/>
  <c r="Y140" i="3"/>
  <c r="BH140" i="3"/>
  <c r="AO140" i="3"/>
  <c r="AP140" i="3" s="1"/>
  <c r="BJ140" i="3" s="1"/>
  <c r="X140" i="3"/>
  <c r="Y141" i="3"/>
  <c r="BH141" i="3"/>
  <c r="AO141" i="3"/>
  <c r="AP141" i="3" s="1"/>
  <c r="BJ141" i="3" s="1"/>
  <c r="X141" i="3"/>
  <c r="BH148" i="3"/>
  <c r="AO148" i="3"/>
  <c r="X148" i="3"/>
  <c r="AP148" i="3"/>
  <c r="BJ148" i="3" s="1"/>
  <c r="Y148" i="3"/>
  <c r="BH14" i="4"/>
  <c r="X14" i="4" s="1"/>
  <c r="Y14" i="4" s="1"/>
  <c r="Q142" i="3"/>
  <c r="T142" i="3" s="1"/>
  <c r="Q143" i="3"/>
  <c r="T143" i="3" s="1"/>
  <c r="R148" i="3"/>
  <c r="R5" i="4"/>
  <c r="T5" i="4" s="1"/>
  <c r="R6" i="4"/>
  <c r="T6" i="4" s="1"/>
  <c r="BH9" i="4"/>
  <c r="X9" i="4" s="1"/>
  <c r="Y9" i="4" s="1"/>
  <c r="BH13" i="4"/>
  <c r="X13" i="4" s="1"/>
  <c r="Y13" i="4" s="1"/>
  <c r="T7" i="4"/>
  <c r="R8" i="4"/>
  <c r="T8" i="4" s="1"/>
  <c r="T11" i="4"/>
  <c r="R12" i="4"/>
  <c r="T12" i="4" s="1"/>
  <c r="T6" i="5"/>
  <c r="BH6" i="5" s="1"/>
  <c r="Y6" i="5" s="1"/>
  <c r="T7" i="5"/>
  <c r="BH7" i="5" s="1"/>
  <c r="Y7" i="5" s="1"/>
  <c r="T8" i="5"/>
  <c r="BH8" i="5" s="1"/>
  <c r="Y8" i="5" s="1"/>
  <c r="T9" i="5"/>
  <c r="BH9" i="5" s="1"/>
  <c r="Y9" i="5" s="1"/>
  <c r="T10" i="5"/>
  <c r="BH10" i="5" s="1"/>
  <c r="Y10" i="5" s="1"/>
  <c r="R5" i="5"/>
  <c r="T5" i="5" s="1"/>
  <c r="BH5" i="5" s="1"/>
  <c r="Y5" i="5" s="1"/>
  <c r="R11" i="5"/>
  <c r="T11" i="5" s="1"/>
  <c r="BH11" i="5" s="1"/>
  <c r="Y11" i="5" s="1"/>
  <c r="R14" i="5"/>
  <c r="T14" i="5" s="1"/>
  <c r="BH14" i="5" s="1"/>
  <c r="Y14" i="5" s="1"/>
  <c r="R16" i="5"/>
  <c r="U18" i="5"/>
  <c r="AP7" i="5"/>
  <c r="BJ7" i="5" s="1"/>
  <c r="AP8" i="5"/>
  <c r="BJ8" i="5" s="1"/>
  <c r="Y111" i="1" l="1"/>
  <c r="BH107" i="1"/>
  <c r="BH93" i="1"/>
  <c r="BH85" i="1"/>
  <c r="T106" i="3"/>
  <c r="BH106" i="3" s="1"/>
  <c r="X106" i="3" s="1"/>
  <c r="Y106" i="3" s="1"/>
  <c r="AP18" i="5"/>
  <c r="AP128" i="3"/>
  <c r="BJ128" i="3" s="1"/>
  <c r="AP24" i="2"/>
  <c r="BJ24" i="2" s="1"/>
  <c r="AO119" i="3"/>
  <c r="AP119" i="3" s="1"/>
  <c r="BJ119" i="3" s="1"/>
  <c r="AO138" i="3"/>
  <c r="AP138" i="3" s="1"/>
  <c r="BJ138" i="3" s="1"/>
  <c r="AP144" i="1"/>
  <c r="T104" i="3"/>
  <c r="T102" i="3"/>
  <c r="T100" i="3"/>
  <c r="T98" i="3"/>
  <c r="T86" i="3"/>
  <c r="T84" i="3"/>
  <c r="BH84" i="3" s="1"/>
  <c r="X84" i="3" s="1"/>
  <c r="Y84" i="3" s="1"/>
  <c r="T82" i="3"/>
  <c r="T80" i="3"/>
  <c r="BH80" i="3" s="1"/>
  <c r="X80" i="3" s="1"/>
  <c r="Y80" i="3" s="1"/>
  <c r="T78" i="3"/>
  <c r="T76" i="3"/>
  <c r="T74" i="3"/>
  <c r="BH74" i="3" s="1"/>
  <c r="X74" i="3" s="1"/>
  <c r="Y74" i="3" s="1"/>
  <c r="T72" i="3"/>
  <c r="T70" i="3"/>
  <c r="BH70" i="3" s="1"/>
  <c r="X70" i="3" s="1"/>
  <c r="Y70" i="3" s="1"/>
  <c r="T68" i="3"/>
  <c r="T66" i="3"/>
  <c r="BH66" i="3" s="1"/>
  <c r="X66" i="3" s="1"/>
  <c r="Y66" i="3" s="1"/>
  <c r="T64" i="3"/>
  <c r="T62" i="3"/>
  <c r="BH62" i="3" s="1"/>
  <c r="X62" i="3" s="1"/>
  <c r="Y62" i="3" s="1"/>
  <c r="T60" i="3"/>
  <c r="T58" i="3"/>
  <c r="BH58" i="3" s="1"/>
  <c r="X58" i="3" s="1"/>
  <c r="Y58" i="3" s="1"/>
  <c r="T56" i="3"/>
  <c r="T54" i="3"/>
  <c r="BH54" i="3" s="1"/>
  <c r="X54" i="3" s="1"/>
  <c r="Y54" i="3" s="1"/>
  <c r="T52" i="3"/>
  <c r="T50" i="3"/>
  <c r="BH50" i="3" s="1"/>
  <c r="X50" i="3" s="1"/>
  <c r="Y50" i="3" s="1"/>
  <c r="T48" i="3"/>
  <c r="T46" i="3"/>
  <c r="BH46" i="3" s="1"/>
  <c r="X46" i="3" s="1"/>
  <c r="Y46" i="3" s="1"/>
  <c r="T44" i="3"/>
  <c r="T42" i="3"/>
  <c r="BH42" i="3" s="1"/>
  <c r="X42" i="3" s="1"/>
  <c r="Y42" i="3" s="1"/>
  <c r="T40" i="3"/>
  <c r="T38" i="3"/>
  <c r="BH38" i="3" s="1"/>
  <c r="X38" i="3" s="1"/>
  <c r="Y38" i="3" s="1"/>
  <c r="T36" i="3"/>
  <c r="T34" i="3"/>
  <c r="BH34" i="3" s="1"/>
  <c r="X34" i="3" s="1"/>
  <c r="Y34" i="3" s="1"/>
  <c r="T32" i="3"/>
  <c r="AP23" i="2"/>
  <c r="BJ23" i="2" s="1"/>
  <c r="BJ68" i="1"/>
  <c r="BJ145" i="1" s="1"/>
  <c r="T105" i="3"/>
  <c r="T103" i="3"/>
  <c r="T101" i="3"/>
  <c r="T99" i="3"/>
  <c r="T97" i="3"/>
  <c r="AO9" i="4"/>
  <c r="AP9" i="4" s="1"/>
  <c r="BJ9" i="4" s="1"/>
  <c r="BH5" i="4"/>
  <c r="X5" i="4" s="1"/>
  <c r="Y5" i="4" s="1"/>
  <c r="AO14" i="4"/>
  <c r="AP14" i="4" s="1"/>
  <c r="BJ14" i="4" s="1"/>
  <c r="AO137" i="3"/>
  <c r="AP137" i="3" s="1"/>
  <c r="BJ137" i="3" s="1"/>
  <c r="AO135" i="3"/>
  <c r="AP135" i="3" s="1"/>
  <c r="BJ135" i="3" s="1"/>
  <c r="AO133" i="3"/>
  <c r="AP133" i="3" s="1"/>
  <c r="BJ133" i="3" s="1"/>
  <c r="AO62" i="3"/>
  <c r="AP62" i="3" s="1"/>
  <c r="BJ62" i="3" s="1"/>
  <c r="AO38" i="3"/>
  <c r="AP38" i="3" s="1"/>
  <c r="BJ38" i="3" s="1"/>
  <c r="AO106" i="3"/>
  <c r="AP106" i="3" s="1"/>
  <c r="BJ106" i="3" s="1"/>
  <c r="BH67" i="1"/>
  <c r="Y67" i="1"/>
  <c r="BH58" i="1"/>
  <c r="Y58" i="1"/>
  <c r="BH54" i="1"/>
  <c r="Y54" i="1"/>
  <c r="BH48" i="1"/>
  <c r="Y48" i="1"/>
  <c r="BH44" i="1"/>
  <c r="Y44" i="1"/>
  <c r="BH36" i="1"/>
  <c r="Y36" i="1"/>
  <c r="BH30" i="1"/>
  <c r="Y30" i="1"/>
  <c r="BH12" i="1"/>
  <c r="Y12" i="1"/>
  <c r="AO70" i="3"/>
  <c r="AP70" i="3" s="1"/>
  <c r="BJ70" i="3" s="1"/>
  <c r="AO54" i="3"/>
  <c r="AP54" i="3" s="1"/>
  <c r="BJ54" i="3" s="1"/>
  <c r="AO46" i="3"/>
  <c r="AP46" i="3" s="1"/>
  <c r="BJ46" i="3" s="1"/>
  <c r="Y9" i="3"/>
  <c r="BH9" i="3"/>
  <c r="AO9" i="3"/>
  <c r="AO31" i="3"/>
  <c r="AP31" i="3" s="1"/>
  <c r="BJ31" i="3" s="1"/>
  <c r="AO30" i="3"/>
  <c r="AP30" i="3" s="1"/>
  <c r="BJ30" i="3" s="1"/>
  <c r="AO29" i="3"/>
  <c r="AP29" i="3" s="1"/>
  <c r="BJ29" i="3" s="1"/>
  <c r="AO28" i="3"/>
  <c r="AP28" i="3" s="1"/>
  <c r="BJ28" i="3" s="1"/>
  <c r="AO27" i="3"/>
  <c r="AP27" i="3" s="1"/>
  <c r="BJ27" i="3" s="1"/>
  <c r="AO26" i="3"/>
  <c r="AP26" i="3" s="1"/>
  <c r="BJ26" i="3" s="1"/>
  <c r="AO25" i="3"/>
  <c r="AP25" i="3" s="1"/>
  <c r="BJ25" i="3" s="1"/>
  <c r="AO24" i="3"/>
  <c r="AP24" i="3" s="1"/>
  <c r="BJ24" i="3" s="1"/>
  <c r="AO23" i="3"/>
  <c r="AP23" i="3" s="1"/>
  <c r="BJ23" i="3" s="1"/>
  <c r="AO10" i="3"/>
  <c r="AP10" i="3" s="1"/>
  <c r="BJ10" i="3" s="1"/>
  <c r="AO6" i="3"/>
  <c r="AP6" i="3" s="1"/>
  <c r="BJ6" i="3" s="1"/>
  <c r="BH17" i="2"/>
  <c r="X17" i="2" s="1"/>
  <c r="Y17" i="2" s="1"/>
  <c r="BH13" i="2"/>
  <c r="X13" i="2" s="1"/>
  <c r="Y13" i="2" s="1"/>
  <c r="BH9" i="2"/>
  <c r="X9" i="2" s="1"/>
  <c r="Y9" i="2" s="1"/>
  <c r="BH5" i="2"/>
  <c r="X5" i="2" s="1"/>
  <c r="BH132" i="1"/>
  <c r="Y132" i="1"/>
  <c r="BH130" i="1"/>
  <c r="Y130" i="1"/>
  <c r="BH128" i="1"/>
  <c r="Y128" i="1"/>
  <c r="BH126" i="1"/>
  <c r="Y126" i="1"/>
  <c r="BH94" i="1"/>
  <c r="Y94" i="1"/>
  <c r="Y90" i="1"/>
  <c r="BH90" i="1"/>
  <c r="BH42" i="1"/>
  <c r="Y42" i="1"/>
  <c r="BH32" i="1"/>
  <c r="Y32" i="1"/>
  <c r="BH26" i="1"/>
  <c r="Y26" i="1"/>
  <c r="BH20" i="1"/>
  <c r="Y20" i="1"/>
  <c r="BH16" i="1"/>
  <c r="Y16" i="1"/>
  <c r="BH6" i="1"/>
  <c r="Y6" i="1"/>
  <c r="AO14" i="2"/>
  <c r="AP14" i="2" s="1"/>
  <c r="BJ14" i="2" s="1"/>
  <c r="AO10" i="2"/>
  <c r="AP10" i="2" s="1"/>
  <c r="BJ10" i="2" s="1"/>
  <c r="BH75" i="1"/>
  <c r="Y75" i="1"/>
  <c r="BH72" i="1"/>
  <c r="Y72" i="1"/>
  <c r="BJ18" i="5"/>
  <c r="AO13" i="4"/>
  <c r="AP13" i="4" s="1"/>
  <c r="BJ13" i="4" s="1"/>
  <c r="BH6" i="4"/>
  <c r="X6" i="4" s="1"/>
  <c r="AO10" i="4"/>
  <c r="AP10" i="4" s="1"/>
  <c r="BJ10" i="4" s="1"/>
  <c r="AO117" i="3"/>
  <c r="AP117" i="3" s="1"/>
  <c r="BJ117" i="3" s="1"/>
  <c r="AO74" i="3"/>
  <c r="AP74" i="3" s="1"/>
  <c r="BJ74" i="3" s="1"/>
  <c r="AO66" i="3"/>
  <c r="AP66" i="3" s="1"/>
  <c r="BJ66" i="3" s="1"/>
  <c r="AO58" i="3"/>
  <c r="AP58" i="3" s="1"/>
  <c r="BJ58" i="3" s="1"/>
  <c r="AO50" i="3"/>
  <c r="AP50" i="3" s="1"/>
  <c r="BJ50" i="3" s="1"/>
  <c r="AO42" i="3"/>
  <c r="AP42" i="3" s="1"/>
  <c r="BJ42" i="3" s="1"/>
  <c r="AO34" i="3"/>
  <c r="AP34" i="3" s="1"/>
  <c r="BJ34" i="3" s="1"/>
  <c r="AO14" i="3"/>
  <c r="AP14" i="3" s="1"/>
  <c r="BJ14" i="3" s="1"/>
  <c r="AO12" i="3"/>
  <c r="AP12" i="3" s="1"/>
  <c r="BJ12" i="3" s="1"/>
  <c r="BH15" i="2"/>
  <c r="X15" i="2" s="1"/>
  <c r="Y15" i="2" s="1"/>
  <c r="BH11" i="2"/>
  <c r="X11" i="2" s="1"/>
  <c r="Y11" i="2" s="1"/>
  <c r="BH7" i="2"/>
  <c r="X7" i="2" s="1"/>
  <c r="BH113" i="1"/>
  <c r="Y113" i="1"/>
  <c r="Y103" i="1"/>
  <c r="BH103" i="1"/>
  <c r="Y101" i="1"/>
  <c r="BH101" i="1"/>
  <c r="Y99" i="1"/>
  <c r="BH99" i="1"/>
  <c r="Y92" i="1"/>
  <c r="BH92" i="1"/>
  <c r="Y88" i="1"/>
  <c r="BH88" i="1"/>
  <c r="BH86" i="1"/>
  <c r="Y86" i="1"/>
  <c r="BH50" i="1"/>
  <c r="Y50" i="1"/>
  <c r="BH38" i="1"/>
  <c r="Y38" i="1"/>
  <c r="BH28" i="1"/>
  <c r="Y28" i="1"/>
  <c r="BH18" i="1"/>
  <c r="Y18" i="1"/>
  <c r="BH10" i="1"/>
  <c r="Y10" i="1"/>
  <c r="AO6" i="2"/>
  <c r="AP6" i="2" s="1"/>
  <c r="BH77" i="1"/>
  <c r="Y77" i="1"/>
  <c r="BH73" i="1"/>
  <c r="Y73" i="1"/>
  <c r="BH71" i="1"/>
  <c r="Y71" i="1"/>
  <c r="BH65" i="1"/>
  <c r="Y65" i="1"/>
  <c r="BH56" i="1"/>
  <c r="Y56" i="1"/>
  <c r="BH52" i="1"/>
  <c r="Y52" i="1"/>
  <c r="BH46" i="1"/>
  <c r="Y46" i="1"/>
  <c r="BH40" i="1"/>
  <c r="Y40" i="1"/>
  <c r="BH34" i="1"/>
  <c r="Y34" i="1"/>
  <c r="BH25" i="1"/>
  <c r="Y25" i="1"/>
  <c r="BH14" i="1"/>
  <c r="Y14" i="1"/>
  <c r="BH8" i="1"/>
  <c r="Y8" i="1"/>
  <c r="BH12" i="4"/>
  <c r="X12" i="4" s="1"/>
  <c r="Y12" i="4" s="1"/>
  <c r="BH126" i="3"/>
  <c r="X126" i="3" s="1"/>
  <c r="Y126" i="3" s="1"/>
  <c r="BH122" i="3"/>
  <c r="X122" i="3" s="1"/>
  <c r="Y122" i="3" s="1"/>
  <c r="AO122" i="3" s="1"/>
  <c r="BH115" i="3"/>
  <c r="X115" i="3" s="1"/>
  <c r="Y115" i="3" s="1"/>
  <c r="BH111" i="3"/>
  <c r="X111" i="3" s="1"/>
  <c r="Y111" i="3" s="1"/>
  <c r="AO111" i="3" s="1"/>
  <c r="BH107" i="3"/>
  <c r="X107" i="3" s="1"/>
  <c r="Y107" i="3" s="1"/>
  <c r="AO107" i="3" s="1"/>
  <c r="Y19" i="5"/>
  <c r="Y142" i="3"/>
  <c r="BH142" i="3"/>
  <c r="AO142" i="3"/>
  <c r="AP142" i="3" s="1"/>
  <c r="BJ142" i="3" s="1"/>
  <c r="X142" i="3"/>
  <c r="BH127" i="3"/>
  <c r="X127" i="3" s="1"/>
  <c r="Y127" i="3" s="1"/>
  <c r="AO127" i="3" s="1"/>
  <c r="BH125" i="3"/>
  <c r="X125" i="3" s="1"/>
  <c r="Y125" i="3" s="1"/>
  <c r="AO125" i="3" s="1"/>
  <c r="BH123" i="3"/>
  <c r="X123" i="3" s="1"/>
  <c r="Y123" i="3" s="1"/>
  <c r="BH121" i="3"/>
  <c r="X121" i="3" s="1"/>
  <c r="Y121" i="3" s="1"/>
  <c r="AO121" i="3" s="1"/>
  <c r="BH116" i="3"/>
  <c r="X116" i="3" s="1"/>
  <c r="Y116" i="3" s="1"/>
  <c r="AO116" i="3" s="1"/>
  <c r="BH114" i="3"/>
  <c r="X114" i="3" s="1"/>
  <c r="Y114" i="3" s="1"/>
  <c r="BH112" i="3"/>
  <c r="X112" i="3" s="1"/>
  <c r="Y112" i="3" s="1"/>
  <c r="BH110" i="3"/>
  <c r="X110" i="3" s="1"/>
  <c r="Y110" i="3" s="1"/>
  <c r="BH108" i="3"/>
  <c r="X108" i="3" s="1"/>
  <c r="Y108" i="3" s="1"/>
  <c r="AO108" i="3" s="1"/>
  <c r="AP131" i="3"/>
  <c r="BJ131" i="3" s="1"/>
  <c r="AP129" i="3"/>
  <c r="BJ129" i="3" s="1"/>
  <c r="AP118" i="3"/>
  <c r="BJ118" i="3" s="1"/>
  <c r="BH96" i="3"/>
  <c r="X96" i="3" s="1"/>
  <c r="Y96" i="3" s="1"/>
  <c r="BH94" i="3"/>
  <c r="X94" i="3" s="1"/>
  <c r="Y94" i="3" s="1"/>
  <c r="BH92" i="3"/>
  <c r="X92" i="3" s="1"/>
  <c r="Y92" i="3" s="1"/>
  <c r="BH90" i="3"/>
  <c r="X90" i="3" s="1"/>
  <c r="Y90" i="3" s="1"/>
  <c r="BH88" i="3"/>
  <c r="X88" i="3" s="1"/>
  <c r="Y88" i="3" s="1"/>
  <c r="BH85" i="3"/>
  <c r="X85" i="3" s="1"/>
  <c r="Y85" i="3" s="1"/>
  <c r="BH81" i="3"/>
  <c r="X81" i="3" s="1"/>
  <c r="Y81" i="3" s="1"/>
  <c r="BH77" i="3"/>
  <c r="X77" i="3" s="1"/>
  <c r="Y77" i="3" s="1"/>
  <c r="BH73" i="3"/>
  <c r="X73" i="3" s="1"/>
  <c r="Y73" i="3" s="1"/>
  <c r="BH69" i="3"/>
  <c r="X69" i="3" s="1"/>
  <c r="Y69" i="3" s="1"/>
  <c r="BH65" i="3"/>
  <c r="X65" i="3" s="1"/>
  <c r="Y65" i="3" s="1"/>
  <c r="BH61" i="3"/>
  <c r="X61" i="3" s="1"/>
  <c r="Y61" i="3" s="1"/>
  <c r="BH57" i="3"/>
  <c r="X57" i="3" s="1"/>
  <c r="Y57" i="3" s="1"/>
  <c r="BH53" i="3"/>
  <c r="X53" i="3" s="1"/>
  <c r="Y53" i="3" s="1"/>
  <c r="BH49" i="3"/>
  <c r="X49" i="3" s="1"/>
  <c r="Y49" i="3" s="1"/>
  <c r="BH45" i="3"/>
  <c r="X45" i="3" s="1"/>
  <c r="Y45" i="3" s="1"/>
  <c r="BH41" i="3"/>
  <c r="X41" i="3" s="1"/>
  <c r="Y41" i="3" s="1"/>
  <c r="BH37" i="3"/>
  <c r="X37" i="3" s="1"/>
  <c r="Y37" i="3" s="1"/>
  <c r="BH33" i="3"/>
  <c r="X33" i="3" s="1"/>
  <c r="Y33" i="3" s="1"/>
  <c r="BH21" i="3"/>
  <c r="X21" i="3" s="1"/>
  <c r="Y21" i="3" s="1"/>
  <c r="BH19" i="3"/>
  <c r="X19" i="3" s="1"/>
  <c r="Y19" i="3" s="1"/>
  <c r="BH17" i="3"/>
  <c r="X17" i="3" s="1"/>
  <c r="Y17" i="3" s="1"/>
  <c r="BH7" i="3"/>
  <c r="X7" i="3" s="1"/>
  <c r="Y7" i="3" s="1"/>
  <c r="BH5" i="3"/>
  <c r="X5" i="3" s="1"/>
  <c r="AP16" i="3"/>
  <c r="BJ16" i="3" s="1"/>
  <c r="AP8" i="3"/>
  <c r="BJ8" i="3" s="1"/>
  <c r="BH133" i="1"/>
  <c r="Y133" i="1"/>
  <c r="BH131" i="1"/>
  <c r="Y131" i="1"/>
  <c r="BH129" i="1"/>
  <c r="Y129" i="1"/>
  <c r="BH127" i="1"/>
  <c r="Y127" i="1"/>
  <c r="BH125" i="1"/>
  <c r="Y125" i="1"/>
  <c r="Y143" i="1" s="1"/>
  <c r="BH123" i="1"/>
  <c r="Y123" i="1"/>
  <c r="BH121" i="1"/>
  <c r="Y121" i="1"/>
  <c r="BH119" i="1"/>
  <c r="Y119" i="1"/>
  <c r="BH117" i="1"/>
  <c r="Y117" i="1"/>
  <c r="BH115" i="1"/>
  <c r="Y115" i="1"/>
  <c r="BH97" i="1"/>
  <c r="Y97" i="1"/>
  <c r="BH95" i="1"/>
  <c r="Y95" i="1"/>
  <c r="BH87" i="1"/>
  <c r="Y87" i="1"/>
  <c r="BJ139" i="1"/>
  <c r="AP141" i="1"/>
  <c r="AP22" i="2"/>
  <c r="BJ22" i="2" s="1"/>
  <c r="BH20" i="2"/>
  <c r="X20" i="2" s="1"/>
  <c r="Y20" i="2" s="1"/>
  <c r="AO20" i="2" s="1"/>
  <c r="AP142" i="1"/>
  <c r="BH68" i="1"/>
  <c r="Y68" i="1"/>
  <c r="BH64" i="1"/>
  <c r="Y64" i="1"/>
  <c r="BH63" i="1"/>
  <c r="Y63" i="1"/>
  <c r="BH62" i="1"/>
  <c r="Y62" i="1"/>
  <c r="BH61" i="1"/>
  <c r="Y61" i="1"/>
  <c r="BH60" i="1"/>
  <c r="Y60" i="1"/>
  <c r="BH59" i="1"/>
  <c r="Y59" i="1"/>
  <c r="BH55" i="1"/>
  <c r="Y55" i="1"/>
  <c r="BH51" i="1"/>
  <c r="Y51" i="1"/>
  <c r="BH47" i="1"/>
  <c r="Y47" i="1"/>
  <c r="BH43" i="1"/>
  <c r="Y43" i="1"/>
  <c r="BH39" i="1"/>
  <c r="Y39" i="1"/>
  <c r="BH35" i="1"/>
  <c r="Y35" i="1"/>
  <c r="BH31" i="1"/>
  <c r="Y31" i="1"/>
  <c r="BH27" i="1"/>
  <c r="Y27" i="1"/>
  <c r="BH24" i="1"/>
  <c r="Y24" i="1"/>
  <c r="BH21" i="1"/>
  <c r="Y21" i="1"/>
  <c r="BH17" i="1"/>
  <c r="Y17" i="1"/>
  <c r="BH13" i="1"/>
  <c r="Y13" i="1"/>
  <c r="BH9" i="1"/>
  <c r="Y9" i="1"/>
  <c r="BH5" i="1"/>
  <c r="Y5" i="1"/>
  <c r="Y18" i="5"/>
  <c r="BH11" i="4"/>
  <c r="X11" i="4" s="1"/>
  <c r="Y11" i="4" s="1"/>
  <c r="BH7" i="4"/>
  <c r="X7" i="4" s="1"/>
  <c r="Y7" i="4" s="1"/>
  <c r="BH143" i="3"/>
  <c r="AO143" i="3"/>
  <c r="X143" i="3"/>
  <c r="AP143" i="3"/>
  <c r="BJ143" i="3" s="1"/>
  <c r="Y143" i="3"/>
  <c r="BH8" i="4"/>
  <c r="X8" i="4" s="1"/>
  <c r="Y8" i="4" s="1"/>
  <c r="BH136" i="3"/>
  <c r="X136" i="3" s="1"/>
  <c r="Y136" i="3" s="1"/>
  <c r="BH124" i="3"/>
  <c r="X124" i="3" s="1"/>
  <c r="Y124" i="3" s="1"/>
  <c r="BH120" i="3"/>
  <c r="X120" i="3" s="1"/>
  <c r="Y120" i="3" s="1"/>
  <c r="BH113" i="3"/>
  <c r="X113" i="3" s="1"/>
  <c r="Y113" i="3" s="1"/>
  <c r="BH109" i="3"/>
  <c r="X109" i="3" s="1"/>
  <c r="Y109" i="3" s="1"/>
  <c r="BH95" i="3"/>
  <c r="X95" i="3" s="1"/>
  <c r="Y95" i="3" s="1"/>
  <c r="BH93" i="3"/>
  <c r="X93" i="3" s="1"/>
  <c r="Y93" i="3" s="1"/>
  <c r="BH91" i="3"/>
  <c r="X91" i="3" s="1"/>
  <c r="Y91" i="3" s="1"/>
  <c r="BH89" i="3"/>
  <c r="X89" i="3" s="1"/>
  <c r="Y89" i="3" s="1"/>
  <c r="BH87" i="3"/>
  <c r="X87" i="3" s="1"/>
  <c r="Y87" i="3" s="1"/>
  <c r="BH83" i="3"/>
  <c r="X83" i="3" s="1"/>
  <c r="Y83" i="3" s="1"/>
  <c r="BH79" i="3"/>
  <c r="X79" i="3" s="1"/>
  <c r="Y79" i="3" s="1"/>
  <c r="BH75" i="3"/>
  <c r="Y75" i="3"/>
  <c r="AO75" i="3" s="1"/>
  <c r="BH71" i="3"/>
  <c r="X71" i="3" s="1"/>
  <c r="Y71" i="3" s="1"/>
  <c r="BH67" i="3"/>
  <c r="X67" i="3" s="1"/>
  <c r="Y67" i="3" s="1"/>
  <c r="BH63" i="3"/>
  <c r="X63" i="3" s="1"/>
  <c r="Y63" i="3" s="1"/>
  <c r="BH59" i="3"/>
  <c r="X59" i="3" s="1"/>
  <c r="Y59" i="3" s="1"/>
  <c r="BH55" i="3"/>
  <c r="X55" i="3" s="1"/>
  <c r="Y55" i="3" s="1"/>
  <c r="BH51" i="3"/>
  <c r="X51" i="3" s="1"/>
  <c r="Y51" i="3" s="1"/>
  <c r="BH47" i="3"/>
  <c r="X47" i="3" s="1"/>
  <c r="Y47" i="3" s="1"/>
  <c r="BH43" i="3"/>
  <c r="X43" i="3" s="1"/>
  <c r="Y43" i="3" s="1"/>
  <c r="BH39" i="3"/>
  <c r="X39" i="3" s="1"/>
  <c r="Y39" i="3" s="1"/>
  <c r="BH35" i="3"/>
  <c r="X35" i="3" s="1"/>
  <c r="Y35" i="3" s="1"/>
  <c r="BH22" i="3"/>
  <c r="Y22" i="3"/>
  <c r="BH20" i="3"/>
  <c r="X20" i="3" s="1"/>
  <c r="Y20" i="3" s="1"/>
  <c r="BH18" i="3"/>
  <c r="X18" i="3" s="1"/>
  <c r="Y18" i="3" s="1"/>
  <c r="BH15" i="3"/>
  <c r="X15" i="3" s="1"/>
  <c r="Y15" i="3" s="1"/>
  <c r="BH13" i="3"/>
  <c r="X13" i="3" s="1"/>
  <c r="BH11" i="3"/>
  <c r="X11" i="3" s="1"/>
  <c r="Y11" i="3" s="1"/>
  <c r="BH16" i="2"/>
  <c r="X16" i="2" s="1"/>
  <c r="Y16" i="2" s="1"/>
  <c r="BH12" i="2"/>
  <c r="X12" i="2" s="1"/>
  <c r="Y12" i="2" s="1"/>
  <c r="BH8" i="2"/>
  <c r="X8" i="2" s="1"/>
  <c r="Y8" i="2" s="1"/>
  <c r="BH124" i="1"/>
  <c r="Y124" i="1"/>
  <c r="BH122" i="1"/>
  <c r="Y122" i="1"/>
  <c r="BH120" i="1"/>
  <c r="Y120" i="1"/>
  <c r="BH118" i="1"/>
  <c r="Y118" i="1"/>
  <c r="BH116" i="1"/>
  <c r="Y116" i="1"/>
  <c r="BH114" i="1"/>
  <c r="Y114" i="1"/>
  <c r="BH98" i="1"/>
  <c r="Y98" i="1"/>
  <c r="BH96" i="1"/>
  <c r="Y96" i="1"/>
  <c r="AP139" i="1"/>
  <c r="AP145" i="1"/>
  <c r="BH21" i="2"/>
  <c r="X21" i="2" s="1"/>
  <c r="Y21" i="2" s="1"/>
  <c r="BH19" i="2"/>
  <c r="X19" i="2" s="1"/>
  <c r="Y19" i="2" s="1"/>
  <c r="AP18" i="2"/>
  <c r="BJ18" i="2" s="1"/>
  <c r="BJ142" i="1"/>
  <c r="BH76" i="1"/>
  <c r="Y76" i="1"/>
  <c r="BH70" i="1"/>
  <c r="Y70" i="1"/>
  <c r="BH69" i="1"/>
  <c r="Y69" i="1"/>
  <c r="BH23" i="1"/>
  <c r="Y23" i="1"/>
  <c r="BH22" i="1"/>
  <c r="Y22" i="1"/>
  <c r="AO84" i="3" l="1"/>
  <c r="AP84" i="3" s="1"/>
  <c r="BJ84" i="3" s="1"/>
  <c r="AO80" i="3"/>
  <c r="AP80" i="3" s="1"/>
  <c r="BJ80" i="3" s="1"/>
  <c r="AO120" i="3"/>
  <c r="AP120" i="3" s="1"/>
  <c r="BJ120" i="3" s="1"/>
  <c r="AO110" i="3"/>
  <c r="AP110" i="3" s="1"/>
  <c r="BJ110" i="3" s="1"/>
  <c r="AO114" i="3"/>
  <c r="AP114" i="3" s="1"/>
  <c r="BJ114" i="3" s="1"/>
  <c r="BH97" i="3"/>
  <c r="X97" i="3" s="1"/>
  <c r="Y97" i="3" s="1"/>
  <c r="BH101" i="3"/>
  <c r="X101" i="3" s="1"/>
  <c r="Y101" i="3" s="1"/>
  <c r="BH105" i="3"/>
  <c r="X105" i="3" s="1"/>
  <c r="Y105" i="3" s="1"/>
  <c r="BH78" i="3"/>
  <c r="X78" i="3" s="1"/>
  <c r="Y78" i="3" s="1"/>
  <c r="BH82" i="3"/>
  <c r="X82" i="3" s="1"/>
  <c r="BH86" i="3"/>
  <c r="X86" i="3" s="1"/>
  <c r="Y86" i="3" s="1"/>
  <c r="BH100" i="3"/>
  <c r="X100" i="3" s="1"/>
  <c r="Y100" i="3" s="1"/>
  <c r="BH104" i="3"/>
  <c r="X104" i="3" s="1"/>
  <c r="Y104" i="3" s="1"/>
  <c r="AP121" i="3"/>
  <c r="BJ121" i="3" s="1"/>
  <c r="AP125" i="3"/>
  <c r="BJ125" i="3" s="1"/>
  <c r="AP111" i="3"/>
  <c r="BJ111" i="3" s="1"/>
  <c r="AP122" i="3"/>
  <c r="BJ122" i="3" s="1"/>
  <c r="BH99" i="3"/>
  <c r="X99" i="3" s="1"/>
  <c r="Y99" i="3" s="1"/>
  <c r="BH103" i="3"/>
  <c r="X103" i="3" s="1"/>
  <c r="Y103" i="3" s="1"/>
  <c r="BH32" i="3"/>
  <c r="X32" i="3" s="1"/>
  <c r="Y32" i="3" s="1"/>
  <c r="BH36" i="3"/>
  <c r="X36" i="3" s="1"/>
  <c r="Y36" i="3" s="1"/>
  <c r="BH40" i="3"/>
  <c r="X40" i="3" s="1"/>
  <c r="BH44" i="3"/>
  <c r="X44" i="3" s="1"/>
  <c r="Y44" i="3" s="1"/>
  <c r="BH48" i="3"/>
  <c r="X48" i="3" s="1"/>
  <c r="Y48" i="3" s="1"/>
  <c r="AO48" i="3" s="1"/>
  <c r="AP48" i="3" s="1"/>
  <c r="BJ48" i="3" s="1"/>
  <c r="BH52" i="3"/>
  <c r="X52" i="3" s="1"/>
  <c r="Y52" i="3" s="1"/>
  <c r="BH56" i="3"/>
  <c r="X56" i="3" s="1"/>
  <c r="Y56" i="3" s="1"/>
  <c r="AO56" i="3" s="1"/>
  <c r="AP56" i="3" s="1"/>
  <c r="BJ56" i="3" s="1"/>
  <c r="BH60" i="3"/>
  <c r="X60" i="3" s="1"/>
  <c r="Y60" i="3" s="1"/>
  <c r="BH64" i="3"/>
  <c r="X64" i="3" s="1"/>
  <c r="Y64" i="3" s="1"/>
  <c r="AO64" i="3" s="1"/>
  <c r="AP64" i="3" s="1"/>
  <c r="BJ64" i="3" s="1"/>
  <c r="BH68" i="3"/>
  <c r="X68" i="3" s="1"/>
  <c r="Y68" i="3" s="1"/>
  <c r="BH72" i="3"/>
  <c r="X72" i="3" s="1"/>
  <c r="Y72" i="3" s="1"/>
  <c r="AO72" i="3" s="1"/>
  <c r="AP72" i="3" s="1"/>
  <c r="BJ72" i="3" s="1"/>
  <c r="Y76" i="3"/>
  <c r="AO76" i="3" s="1"/>
  <c r="BH76" i="3"/>
  <c r="BH98" i="3"/>
  <c r="X98" i="3" s="1"/>
  <c r="Y98" i="3" s="1"/>
  <c r="BH102" i="3"/>
  <c r="X102" i="3" s="1"/>
  <c r="Y102" i="3" s="1"/>
  <c r="AO19" i="2"/>
  <c r="AP19" i="2" s="1"/>
  <c r="BJ19" i="2" s="1"/>
  <c r="AO8" i="2"/>
  <c r="AP8" i="2" s="1"/>
  <c r="BJ8" i="2" s="1"/>
  <c r="AO12" i="2"/>
  <c r="AP12" i="2" s="1"/>
  <c r="BJ12" i="2" s="1"/>
  <c r="AO16" i="2"/>
  <c r="AP16" i="2" s="1"/>
  <c r="BJ16" i="2" s="1"/>
  <c r="AO15" i="3"/>
  <c r="AP15" i="3" s="1"/>
  <c r="BJ15" i="3" s="1"/>
  <c r="AO18" i="3"/>
  <c r="AP18" i="3" s="1"/>
  <c r="BJ18" i="3" s="1"/>
  <c r="AO20" i="3"/>
  <c r="AP20" i="3" s="1"/>
  <c r="BJ20" i="3" s="1"/>
  <c r="AO43" i="3"/>
  <c r="AP43" i="3" s="1"/>
  <c r="BJ43" i="3" s="1"/>
  <c r="AO59" i="3"/>
  <c r="AP59" i="3" s="1"/>
  <c r="BJ59" i="3" s="1"/>
  <c r="AO109" i="3"/>
  <c r="AP109" i="3" s="1"/>
  <c r="BJ109" i="3" s="1"/>
  <c r="AO124" i="3"/>
  <c r="AP124" i="3" s="1"/>
  <c r="BJ124" i="3" s="1"/>
  <c r="AO11" i="4"/>
  <c r="AP11" i="4" s="1"/>
  <c r="BJ11" i="4" s="1"/>
  <c r="AO17" i="3"/>
  <c r="AP17" i="3" s="1"/>
  <c r="BJ17" i="3" s="1"/>
  <c r="AO21" i="3"/>
  <c r="AP21" i="3" s="1"/>
  <c r="BJ21" i="3" s="1"/>
  <c r="AO37" i="3"/>
  <c r="AP37" i="3" s="1"/>
  <c r="BJ37" i="3" s="1"/>
  <c r="AO45" i="3"/>
  <c r="AP45" i="3" s="1"/>
  <c r="BJ45" i="3" s="1"/>
  <c r="AO53" i="3"/>
  <c r="AP53" i="3" s="1"/>
  <c r="BJ53" i="3" s="1"/>
  <c r="AO61" i="3"/>
  <c r="AP61" i="3" s="1"/>
  <c r="BJ61" i="3" s="1"/>
  <c r="AO69" i="3"/>
  <c r="AP69" i="3" s="1"/>
  <c r="BJ69" i="3" s="1"/>
  <c r="AO77" i="3"/>
  <c r="AP77" i="3" s="1"/>
  <c r="BJ77" i="3" s="1"/>
  <c r="AO81" i="3"/>
  <c r="AP81" i="3" s="1"/>
  <c r="BJ81" i="3" s="1"/>
  <c r="Y13" i="3"/>
  <c r="AO39" i="3"/>
  <c r="AP39" i="3" s="1"/>
  <c r="BJ39" i="3" s="1"/>
  <c r="AO47" i="3"/>
  <c r="AP47" i="3" s="1"/>
  <c r="BJ47" i="3" s="1"/>
  <c r="AO55" i="3"/>
  <c r="AP55" i="3" s="1"/>
  <c r="BJ55" i="3" s="1"/>
  <c r="AO63" i="3"/>
  <c r="AP63" i="3" s="1"/>
  <c r="BJ63" i="3" s="1"/>
  <c r="AO71" i="3"/>
  <c r="AP71" i="3" s="1"/>
  <c r="BJ71" i="3" s="1"/>
  <c r="AO79" i="3"/>
  <c r="AP79" i="3" s="1"/>
  <c r="BJ79" i="3" s="1"/>
  <c r="AO83" i="3"/>
  <c r="AP83" i="3" s="1"/>
  <c r="BJ83" i="3" s="1"/>
  <c r="AO8" i="4"/>
  <c r="AP8" i="4" s="1"/>
  <c r="BJ8" i="4" s="1"/>
  <c r="AO7" i="4"/>
  <c r="AP7" i="4" s="1"/>
  <c r="BJ7" i="4" s="1"/>
  <c r="AO7" i="3"/>
  <c r="AP7" i="3" s="1"/>
  <c r="BJ7" i="3" s="1"/>
  <c r="AO123" i="3"/>
  <c r="AP123" i="3" s="1"/>
  <c r="BJ123" i="3" s="1"/>
  <c r="AO115" i="3"/>
  <c r="AP115" i="3" s="1"/>
  <c r="BJ115" i="3" s="1"/>
  <c r="AO126" i="3"/>
  <c r="AP126" i="3" s="1"/>
  <c r="BJ126" i="3" s="1"/>
  <c r="Y7" i="2"/>
  <c r="X26" i="2"/>
  <c r="AO15" i="2"/>
  <c r="AP15" i="2" s="1"/>
  <c r="BJ15" i="2" s="1"/>
  <c r="X16" i="4"/>
  <c r="Y6" i="4"/>
  <c r="AO9" i="2"/>
  <c r="AP9" i="2" s="1"/>
  <c r="BJ9" i="2" s="1"/>
  <c r="AO17" i="2"/>
  <c r="AP17" i="2" s="1"/>
  <c r="BJ17" i="2" s="1"/>
  <c r="AO21" i="2"/>
  <c r="AP21" i="2" s="1"/>
  <c r="BJ21" i="2" s="1"/>
  <c r="AO11" i="3"/>
  <c r="AP11" i="3" s="1"/>
  <c r="BJ11" i="3" s="1"/>
  <c r="AO35" i="3"/>
  <c r="AP35" i="3" s="1"/>
  <c r="BJ35" i="3" s="1"/>
  <c r="AO51" i="3"/>
  <c r="AP51" i="3" s="1"/>
  <c r="BJ51" i="3" s="1"/>
  <c r="AO67" i="3"/>
  <c r="AP67" i="3" s="1"/>
  <c r="BJ67" i="3" s="1"/>
  <c r="AO113" i="3"/>
  <c r="AP113" i="3" s="1"/>
  <c r="BJ113" i="3" s="1"/>
  <c r="AO136" i="3"/>
  <c r="AP136" i="3" s="1"/>
  <c r="BJ136" i="3" s="1"/>
  <c r="Y5" i="3"/>
  <c r="AO19" i="3"/>
  <c r="AP19" i="3" s="1"/>
  <c r="BJ19" i="3" s="1"/>
  <c r="AO33" i="3"/>
  <c r="AP33" i="3" s="1"/>
  <c r="BJ33" i="3" s="1"/>
  <c r="AO41" i="3"/>
  <c r="AP41" i="3" s="1"/>
  <c r="BJ41" i="3" s="1"/>
  <c r="AO49" i="3"/>
  <c r="AP49" i="3" s="1"/>
  <c r="BJ49" i="3" s="1"/>
  <c r="AO57" i="3"/>
  <c r="AP57" i="3" s="1"/>
  <c r="BJ57" i="3" s="1"/>
  <c r="AO65" i="3"/>
  <c r="AP65" i="3" s="1"/>
  <c r="BJ65" i="3" s="1"/>
  <c r="AO73" i="3"/>
  <c r="AP73" i="3" s="1"/>
  <c r="BJ73" i="3" s="1"/>
  <c r="AO85" i="3"/>
  <c r="AP85" i="3" s="1"/>
  <c r="BJ85" i="3" s="1"/>
  <c r="AO112" i="3"/>
  <c r="AP112" i="3" s="1"/>
  <c r="BJ112" i="3" s="1"/>
  <c r="AO12" i="4"/>
  <c r="AP12" i="4" s="1"/>
  <c r="BJ12" i="4" s="1"/>
  <c r="AO11" i="2"/>
  <c r="AP11" i="2" s="1"/>
  <c r="BJ11" i="2" s="1"/>
  <c r="X27" i="2"/>
  <c r="Y5" i="2"/>
  <c r="AO13" i="2"/>
  <c r="AP13" i="2" s="1"/>
  <c r="BJ13" i="2" s="1"/>
  <c r="Y17" i="4"/>
  <c r="AO5" i="4"/>
  <c r="AO17" i="4" s="1"/>
  <c r="AO87" i="3"/>
  <c r="AP87" i="3" s="1"/>
  <c r="BJ87" i="3" s="1"/>
  <c r="AO89" i="3"/>
  <c r="AP89" i="3" s="1"/>
  <c r="BJ89" i="3" s="1"/>
  <c r="AO91" i="3"/>
  <c r="AP91" i="3" s="1"/>
  <c r="BJ91" i="3" s="1"/>
  <c r="AO93" i="3"/>
  <c r="AP93" i="3" s="1"/>
  <c r="BJ93" i="3" s="1"/>
  <c r="AO95" i="3"/>
  <c r="AP95" i="3" s="1"/>
  <c r="BJ95" i="3" s="1"/>
  <c r="Y145" i="1"/>
  <c r="Y141" i="1"/>
  <c r="Y139" i="1"/>
  <c r="AP20" i="2"/>
  <c r="BJ20" i="2" s="1"/>
  <c r="AO88" i="3"/>
  <c r="AP88" i="3" s="1"/>
  <c r="BJ88" i="3" s="1"/>
  <c r="AO90" i="3"/>
  <c r="AP90" i="3" s="1"/>
  <c r="BJ90" i="3" s="1"/>
  <c r="AO92" i="3"/>
  <c r="AP92" i="3" s="1"/>
  <c r="BJ92" i="3" s="1"/>
  <c r="AO94" i="3"/>
  <c r="AP94" i="3" s="1"/>
  <c r="BJ94" i="3" s="1"/>
  <c r="AO96" i="3"/>
  <c r="AP96" i="3" s="1"/>
  <c r="BJ96" i="3" s="1"/>
  <c r="AP108" i="3"/>
  <c r="BJ108" i="3" s="1"/>
  <c r="AP107" i="3"/>
  <c r="BJ107" i="3" s="1"/>
  <c r="BJ6" i="2"/>
  <c r="Y144" i="1"/>
  <c r="Y142" i="1"/>
  <c r="AO22" i="3"/>
  <c r="AP22" i="3" s="1"/>
  <c r="BJ22" i="3" s="1"/>
  <c r="AP75" i="3"/>
  <c r="BJ75" i="3" s="1"/>
  <c r="AP116" i="3"/>
  <c r="BJ116" i="3" s="1"/>
  <c r="AP127" i="3"/>
  <c r="BJ127" i="3" s="1"/>
  <c r="AP9" i="3"/>
  <c r="BJ9" i="3" s="1"/>
  <c r="X17" i="4"/>
  <c r="AO98" i="3" l="1"/>
  <c r="AP98" i="3" s="1"/>
  <c r="BJ98" i="3" s="1"/>
  <c r="Y40" i="3"/>
  <c r="AO40" i="3" s="1"/>
  <c r="AP40" i="3" s="1"/>
  <c r="BJ40" i="3" s="1"/>
  <c r="X150" i="3"/>
  <c r="AO102" i="3"/>
  <c r="AP102" i="3"/>
  <c r="BJ102" i="3" s="1"/>
  <c r="Y82" i="3"/>
  <c r="AO82" i="3" s="1"/>
  <c r="AP82" i="3" s="1"/>
  <c r="BJ82" i="3" s="1"/>
  <c r="X151" i="3"/>
  <c r="AP76" i="3"/>
  <c r="BJ76" i="3" s="1"/>
  <c r="AO68" i="3"/>
  <c r="AP68" i="3" s="1"/>
  <c r="BJ68" i="3" s="1"/>
  <c r="AO60" i="3"/>
  <c r="AP60" i="3" s="1"/>
  <c r="BJ60" i="3" s="1"/>
  <c r="AO52" i="3"/>
  <c r="AP52" i="3" s="1"/>
  <c r="BJ52" i="3" s="1"/>
  <c r="AO44" i="3"/>
  <c r="AP44" i="3" s="1"/>
  <c r="BJ44" i="3" s="1"/>
  <c r="AO36" i="3"/>
  <c r="AP36" i="3" s="1"/>
  <c r="BJ36" i="3" s="1"/>
  <c r="AO32" i="3"/>
  <c r="AP32" i="3" s="1"/>
  <c r="BJ32" i="3" s="1"/>
  <c r="AO103" i="3"/>
  <c r="AP103" i="3" s="1"/>
  <c r="BJ103" i="3" s="1"/>
  <c r="AO99" i="3"/>
  <c r="AP99" i="3" s="1"/>
  <c r="BJ99" i="3" s="1"/>
  <c r="AO104" i="3"/>
  <c r="AP104" i="3" s="1"/>
  <c r="BJ104" i="3" s="1"/>
  <c r="AO100" i="3"/>
  <c r="AP100" i="3" s="1"/>
  <c r="BJ100" i="3" s="1"/>
  <c r="AO86" i="3"/>
  <c r="AP86" i="3" s="1"/>
  <c r="BJ86" i="3" s="1"/>
  <c r="AO78" i="3"/>
  <c r="AP78" i="3" s="1"/>
  <c r="BJ78" i="3" s="1"/>
  <c r="AO105" i="3"/>
  <c r="AP105" i="3" s="1"/>
  <c r="BJ105" i="3" s="1"/>
  <c r="AO101" i="3"/>
  <c r="AP101" i="3" s="1"/>
  <c r="BJ101" i="3" s="1"/>
  <c r="AO97" i="3"/>
  <c r="AP97" i="3" s="1"/>
  <c r="BJ97" i="3" s="1"/>
  <c r="AP5" i="4"/>
  <c r="Y27" i="2"/>
  <c r="AO5" i="2"/>
  <c r="AO27" i="2" s="1"/>
  <c r="Y150" i="3"/>
  <c r="AO5" i="3"/>
  <c r="Y16" i="4"/>
  <c r="AO6" i="4"/>
  <c r="AO16" i="4" s="1"/>
  <c r="Y151" i="3"/>
  <c r="AO13" i="3"/>
  <c r="AO7" i="2"/>
  <c r="AO26" i="2" s="1"/>
  <c r="Y26" i="2"/>
  <c r="AO151" i="3" l="1"/>
  <c r="AP6" i="4"/>
  <c r="AO150" i="3"/>
  <c r="AP5" i="2"/>
  <c r="AP17" i="4"/>
  <c r="BJ5" i="4"/>
  <c r="BJ17" i="4" s="1"/>
  <c r="BJ6" i="4"/>
  <c r="BJ16" i="4" s="1"/>
  <c r="AP16" i="4"/>
  <c r="AP7" i="2"/>
  <c r="AP13" i="3"/>
  <c r="AP5" i="3"/>
  <c r="AP150" i="3" l="1"/>
  <c r="BJ5" i="3"/>
  <c r="BJ150" i="3" s="1"/>
  <c r="BJ7" i="2"/>
  <c r="BJ26" i="2" s="1"/>
  <c r="AP26" i="2"/>
  <c r="AP151" i="3"/>
  <c r="BJ13" i="3"/>
  <c r="BJ151" i="3" s="1"/>
  <c r="BJ5" i="2"/>
  <c r="BJ27" i="2" s="1"/>
  <c r="AP2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3" authorId="0" shapeId="0" xr:uid="{44307AB2-EEB1-4ACD-B875-979B97FEB4DC}">
      <text>
        <r>
          <rPr>
            <b/>
            <sz val="9"/>
            <color indexed="81"/>
            <rFont val="ＭＳ Ｐゴシック"/>
            <family val="3"/>
            <charset val="128"/>
          </rPr>
          <t>Administrator:</t>
        </r>
        <r>
          <rPr>
            <sz val="9"/>
            <color indexed="81"/>
            <rFont val="ＭＳ Ｐゴシック"/>
            <family val="3"/>
            <charset val="128"/>
          </rPr>
          <t xml:space="preserve">
道路はインフラ資産、
その他は事業用資産とした</t>
        </r>
      </text>
    </comment>
    <comment ref="U3" authorId="0" shapeId="0" xr:uid="{DD3BFEA6-FE7A-4927-829A-E44C49A3DFD0}">
      <text>
        <r>
          <rPr>
            <b/>
            <sz val="9"/>
            <color indexed="81"/>
            <rFont val="ＭＳ Ｐゴシック"/>
            <family val="3"/>
            <charset val="128"/>
          </rPr>
          <t>Administrator:</t>
        </r>
        <r>
          <rPr>
            <sz val="9"/>
            <color indexed="81"/>
            <rFont val="ＭＳ Ｐゴシック"/>
            <family val="3"/>
            <charset val="128"/>
          </rPr>
          <t xml:space="preserve">
インフラ資産はその用途や地目にかかわらず、
取得価額１円とした</t>
        </r>
      </text>
    </comment>
    <comment ref="N19" authorId="0" shapeId="0" xr:uid="{E6609D44-E3F4-4B95-A5CB-084439F12AA4}">
      <text>
        <r>
          <rPr>
            <b/>
            <sz val="9"/>
            <color indexed="81"/>
            <rFont val="ＭＳ Ｐゴシック"/>
            <family val="3"/>
            <charset val="128"/>
          </rPr>
          <t>Administrator:</t>
        </r>
        <r>
          <rPr>
            <sz val="9"/>
            <color indexed="81"/>
            <rFont val="ＭＳ Ｐゴシック"/>
            <family val="3"/>
            <charset val="128"/>
          </rPr>
          <t xml:space="preserve">
取得年月日が不明の土地は、一律で1980年度取得の扱いとした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zaimu3</author>
  </authors>
  <commentList>
    <comment ref="X86" authorId="0" shapeId="0" xr:uid="{61C3C042-EFAC-4DFC-A79D-81CFCB78EDF1}">
      <text>
        <r>
          <rPr>
            <b/>
            <sz val="9"/>
            <color indexed="81"/>
            <rFont val="MS P ゴシック"/>
            <family val="3"/>
            <charset val="128"/>
          </rPr>
          <t>前年度期末帳簿価額と1ずれていたため、端数調整あり</t>
        </r>
      </text>
    </comment>
    <comment ref="X87" authorId="0" shapeId="0" xr:uid="{9B0CE5AB-C5EA-4AC5-AB4A-986CB6F3AEDA}">
      <text>
        <r>
          <rPr>
            <b/>
            <sz val="9"/>
            <color indexed="81"/>
            <rFont val="MS P ゴシック"/>
            <family val="3"/>
            <charset val="128"/>
          </rPr>
          <t>前年度期末帳簿価額と1ずれていたため、端数調整あり</t>
        </r>
      </text>
    </comment>
    <comment ref="X88" authorId="0" shapeId="0" xr:uid="{0A3BB204-8A81-471E-B730-FE7B93EDB803}">
      <text>
        <r>
          <rPr>
            <b/>
            <sz val="9"/>
            <color indexed="81"/>
            <rFont val="MS P ゴシック"/>
            <family val="3"/>
            <charset val="128"/>
          </rPr>
          <t>前年度期末帳簿価額と1ずれていたため、端数調整あり</t>
        </r>
      </text>
    </comment>
    <comment ref="X89" authorId="0" shapeId="0" xr:uid="{0970F4ED-7BBF-4133-B515-196DA389D6C8}">
      <text>
        <r>
          <rPr>
            <b/>
            <sz val="9"/>
            <color indexed="81"/>
            <rFont val="MS P ゴシック"/>
            <family val="3"/>
            <charset val="128"/>
          </rPr>
          <t>前年度期末帳簿価額と1ずれていたため、端数調整あり</t>
        </r>
      </text>
    </comment>
    <comment ref="X105" authorId="0" shapeId="0" xr:uid="{BEF32A82-0A2D-4495-B172-CB092977DC1F}">
      <text>
        <r>
          <rPr>
            <b/>
            <sz val="9"/>
            <color indexed="81"/>
            <rFont val="MS P ゴシック"/>
            <family val="3"/>
            <charset val="128"/>
          </rPr>
          <t>前年度期末帳簿価額と1ずれていたため、端数調整あり</t>
        </r>
      </text>
    </comment>
    <comment ref="X116" authorId="1" shapeId="0" xr:uid="{311D1E1F-B9E5-46EC-87E9-467A75D9B47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端数調整+1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zaimu3</author>
  </authors>
  <commentList>
    <comment ref="X14" authorId="0" shapeId="0" xr:uid="{F3E5E877-9F50-405D-9FCD-3EE3E263153A}">
      <text>
        <r>
          <rPr>
            <b/>
            <sz val="9"/>
            <color indexed="81"/>
            <rFont val="MS P ゴシック"/>
            <family val="3"/>
            <charset val="128"/>
          </rPr>
          <t>端数調整+1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zaimu3</author>
  </authors>
  <commentList>
    <comment ref="U3" authorId="0" shapeId="0" xr:uid="{3E0A1AFB-0730-43FF-9F3D-799AEA013C69}">
      <text>
        <r>
          <rPr>
            <b/>
            <sz val="9"/>
            <color indexed="81"/>
            <rFont val="ＭＳ Ｐゴシック"/>
            <family val="3"/>
            <charset val="128"/>
          </rPr>
          <t>Administrator:</t>
        </r>
        <r>
          <rPr>
            <sz val="9"/>
            <color indexed="81"/>
            <rFont val="ＭＳ Ｐゴシック"/>
            <family val="3"/>
            <charset val="128"/>
          </rPr>
          <t xml:space="preserve">
未発注の工事につき
計上対象外</t>
        </r>
      </text>
    </comment>
    <comment ref="I6" authorId="1" shapeId="0" xr:uid="{4279974F-E950-4E78-ACD7-88589D5CA93F}">
      <text>
        <r>
          <rPr>
            <b/>
            <sz val="12"/>
            <color indexed="81"/>
            <rFont val="MS P ゴシック"/>
            <family val="3"/>
            <charset val="128"/>
          </rPr>
          <t>2020本勘定へ振替のため
2021削除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9" authorId="1" shapeId="0" xr:uid="{1392968C-C31D-4876-9BF7-4BAE747D43A4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2020本勘定へ振替のため
2021削除
</t>
        </r>
      </text>
    </comment>
    <comment ref="I12" authorId="1" shapeId="0" xr:uid="{CB187283-0F5A-449D-A247-D3D5AE919423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2020本勘定へ振替のため
2021削除
</t>
        </r>
      </text>
    </comment>
  </commentList>
</comments>
</file>

<file path=xl/sharedStrings.xml><?xml version="1.0" encoding="utf-8"?>
<sst xmlns="http://schemas.openxmlformats.org/spreadsheetml/2006/main" count="4202" uniqueCount="663">
  <si>
    <t>番号</t>
  </si>
  <si>
    <t>枝番</t>
  </si>
  <si>
    <t>所在地</t>
  </si>
  <si>
    <t>行政区</t>
    <rPh sb="0" eb="3">
      <t>ギョウセイク</t>
    </rPh>
    <phoneticPr fontId="6"/>
  </si>
  <si>
    <t>所属
(部局等)</t>
    <phoneticPr fontId="6"/>
  </si>
  <si>
    <t>勘定科目
(種目・種別)</t>
    <phoneticPr fontId="6"/>
  </si>
  <si>
    <t>資産種別1</t>
  </si>
  <si>
    <t>資産種別2</t>
  </si>
  <si>
    <t>件名
(施設名)</t>
    <phoneticPr fontId="6"/>
  </si>
  <si>
    <t>リース区分</t>
  </si>
  <si>
    <t>耐用年数分類
(構造)</t>
    <phoneticPr fontId="6"/>
  </si>
  <si>
    <t>耐用年数</t>
  </si>
  <si>
    <t>償却率</t>
    <rPh sb="0" eb="3">
      <t>ショウキャクリツ</t>
    </rPh>
    <phoneticPr fontId="6"/>
  </si>
  <si>
    <t>取得年月日</t>
  </si>
  <si>
    <t>供用開始
年月日</t>
    <phoneticPr fontId="6"/>
  </si>
  <si>
    <t>減価償却開始年月日</t>
    <rPh sb="0" eb="2">
      <t>ゲンカ</t>
    </rPh>
    <rPh sb="2" eb="4">
      <t>ショウキャク</t>
    </rPh>
    <rPh sb="4" eb="6">
      <t>カイシ</t>
    </rPh>
    <rPh sb="6" eb="9">
      <t>ネンガッピ</t>
    </rPh>
    <phoneticPr fontId="6"/>
  </si>
  <si>
    <t>減価償却開始年月日</t>
  </si>
  <si>
    <t>取得年度</t>
    <rPh sb="0" eb="4">
      <t>シュト</t>
    </rPh>
    <phoneticPr fontId="6"/>
  </si>
  <si>
    <t>取得価額等</t>
  </si>
  <si>
    <t>所有割合</t>
  </si>
  <si>
    <t>増減異動日付</t>
  </si>
  <si>
    <t>前年度
減価償却累計額</t>
  </si>
  <si>
    <t>増減異動前簿価
（前年度期末帳簿価額）</t>
  </si>
  <si>
    <t>増減異動事由</t>
  </si>
  <si>
    <t>今回増加額</t>
  </si>
  <si>
    <t>今回増加内訳</t>
    <phoneticPr fontId="6"/>
  </si>
  <si>
    <t>今回減少額</t>
  </si>
  <si>
    <t>今回減少内訳</t>
    <rPh sb="2" eb="4">
      <t>ゲンショウ</t>
    </rPh>
    <phoneticPr fontId="6"/>
  </si>
  <si>
    <t>減価償却額</t>
  </si>
  <si>
    <t>増減異動後簿価
（期末簿価）</t>
    <phoneticPr fontId="6"/>
  </si>
  <si>
    <t>会計区分</t>
  </si>
  <si>
    <t>予算執行科目</t>
    <phoneticPr fontId="6"/>
  </si>
  <si>
    <t>用途</t>
  </si>
  <si>
    <t>事業分類</t>
  </si>
  <si>
    <t>開始時見積資産</t>
  </si>
  <si>
    <t>各種属性情報</t>
  </si>
  <si>
    <t>売却可能区分</t>
  </si>
  <si>
    <t>時価等</t>
  </si>
  <si>
    <t>完全除却済記号</t>
  </si>
  <si>
    <t>数量(（延べ床）面積)</t>
    <phoneticPr fontId="6"/>
  </si>
  <si>
    <t>階数
(建物)</t>
    <phoneticPr fontId="6"/>
  </si>
  <si>
    <t>単価</t>
    <rPh sb="0" eb="2">
      <t>タンカ</t>
    </rPh>
    <phoneticPr fontId="6"/>
  </si>
  <si>
    <t>地目
（土地）</t>
    <phoneticPr fontId="6"/>
  </si>
  <si>
    <t>稼働年数</t>
  </si>
  <si>
    <t>目的別資産
区分</t>
    <phoneticPr fontId="6"/>
  </si>
  <si>
    <t>減価償却
累計額</t>
    <phoneticPr fontId="6"/>
  </si>
  <si>
    <t>財産区分
（行政財産・普通財産）</t>
    <phoneticPr fontId="6"/>
  </si>
  <si>
    <t>公有財産
台帳番号</t>
    <phoneticPr fontId="6"/>
  </si>
  <si>
    <t>法定台帳
番号</t>
    <phoneticPr fontId="6"/>
  </si>
  <si>
    <t>取得財源
内訳</t>
    <phoneticPr fontId="6"/>
  </si>
  <si>
    <t>耐震診断
状況（建物）</t>
    <phoneticPr fontId="6"/>
  </si>
  <si>
    <t>耐震化状況
(建物)</t>
    <phoneticPr fontId="6"/>
  </si>
  <si>
    <t>長寿命化
履歴</t>
    <phoneticPr fontId="6"/>
  </si>
  <si>
    <t>複合化
状況</t>
    <phoneticPr fontId="6"/>
  </si>
  <si>
    <t>利用者数
（件数）</t>
    <phoneticPr fontId="6"/>
  </si>
  <si>
    <t>稼働率</t>
  </si>
  <si>
    <t>運営方式</t>
  </si>
  <si>
    <t>運営時間</t>
  </si>
  <si>
    <t>職員人数</t>
  </si>
  <si>
    <t>ランニング
コスト</t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</si>
  <si>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</si>
  <si>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</si>
  <si>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</si>
  <si>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有償取得額</t>
  </si>
  <si>
    <t>無償所管換増分</t>
  </si>
  <si>
    <t>その他無償取得分</t>
  </si>
  <si>
    <t>調査判明増分</t>
  </si>
  <si>
    <t>振替増額</t>
  </si>
  <si>
    <t>評価等増額</t>
  </si>
  <si>
    <t>除売却額</t>
  </si>
  <si>
    <t>無償所管換減分</t>
  </si>
  <si>
    <t>その他無償譲渡分</t>
  </si>
  <si>
    <t>誤記載減少分</t>
  </si>
  <si>
    <t>振替・分割減額</t>
  </si>
  <si>
    <t>評価等減額</t>
  </si>
  <si>
    <t>款</t>
    <rPh sb="0" eb="1">
      <t>カン</t>
    </rPh>
    <phoneticPr fontId="6"/>
  </si>
  <si>
    <t>項</t>
    <rPh sb="0" eb="1">
      <t>コウ</t>
    </rPh>
    <phoneticPr fontId="6"/>
  </si>
  <si>
    <t>目</t>
    <rPh sb="0" eb="1">
      <t>モク</t>
    </rPh>
    <phoneticPr fontId="6"/>
  </si>
  <si>
    <t>節</t>
    <rPh sb="0" eb="1">
      <t>セツ</t>
    </rPh>
    <phoneticPr fontId="6"/>
  </si>
  <si>
    <t>数量</t>
    <phoneticPr fontId="6"/>
  </si>
  <si>
    <t>単位</t>
    <rPh sb="0" eb="2">
      <t>タンイ</t>
    </rPh>
    <phoneticPr fontId="6"/>
  </si>
  <si>
    <t>新港中央１丁目15番8</t>
    <rPh sb="9" eb="10">
      <t>バン</t>
    </rPh>
    <phoneticPr fontId="8"/>
  </si>
  <si>
    <t>花畔地区</t>
    <rPh sb="0" eb="2">
      <t>バンナグロ</t>
    </rPh>
    <rPh sb="2" eb="4">
      <t>チク</t>
    </rPh>
    <phoneticPr fontId="9"/>
  </si>
  <si>
    <t>総務部総務グループ</t>
    <rPh sb="0" eb="3">
      <t>ソウムブ</t>
    </rPh>
    <rPh sb="3" eb="5">
      <t>ソウム</t>
    </rPh>
    <phoneticPr fontId="8"/>
  </si>
  <si>
    <t>インフラ/土地</t>
    <rPh sb="5" eb="7">
      <t>トチ</t>
    </rPh>
    <phoneticPr fontId="8"/>
  </si>
  <si>
    <t>インフラ資産</t>
    <rPh sb="4" eb="6">
      <t>シサン</t>
    </rPh>
    <phoneticPr fontId="8"/>
  </si>
  <si>
    <t>花畔幹線（道路）</t>
    <rPh sb="0" eb="2">
      <t>バンナグロ</t>
    </rPh>
    <rPh sb="2" eb="4">
      <t>カンセン</t>
    </rPh>
    <rPh sb="5" eb="7">
      <t>ドウロ</t>
    </rPh>
    <phoneticPr fontId="9"/>
  </si>
  <si>
    <t>-</t>
    <phoneticPr fontId="8"/>
  </si>
  <si>
    <t>-</t>
  </si>
  <si>
    <t>1986/12/06</t>
  </si>
  <si>
    <t>一般会計</t>
    <rPh sb="0" eb="2">
      <t>イッパン</t>
    </rPh>
    <rPh sb="2" eb="4">
      <t>カイケイ</t>
    </rPh>
    <phoneticPr fontId="9"/>
  </si>
  <si>
    <t>㎡</t>
  </si>
  <si>
    <t>公衆用道路</t>
    <rPh sb="0" eb="3">
      <t>コウシュウヨウ</t>
    </rPh>
    <rPh sb="3" eb="5">
      <t>ドウロ</t>
    </rPh>
    <phoneticPr fontId="9"/>
  </si>
  <si>
    <t>行政財産</t>
    <rPh sb="0" eb="2">
      <t>ギョウセイ</t>
    </rPh>
    <rPh sb="2" eb="4">
      <t>ザイサン</t>
    </rPh>
    <phoneticPr fontId="8"/>
  </si>
  <si>
    <t>新港中央１丁目159番2</t>
    <rPh sb="10" eb="11">
      <t>バン</t>
    </rPh>
    <phoneticPr fontId="8"/>
  </si>
  <si>
    <t>樽川・西地区</t>
    <rPh sb="0" eb="2">
      <t>タルカワ</t>
    </rPh>
    <rPh sb="3" eb="4">
      <t>ニシ</t>
    </rPh>
    <rPh sb="4" eb="6">
      <t>チク</t>
    </rPh>
    <phoneticPr fontId="9"/>
  </si>
  <si>
    <t>樽川幹線（道路）</t>
    <rPh sb="0" eb="2">
      <t>タルカワ</t>
    </rPh>
    <rPh sb="2" eb="4">
      <t>カンセン</t>
    </rPh>
    <rPh sb="5" eb="7">
      <t>ドウロ</t>
    </rPh>
    <phoneticPr fontId="9"/>
  </si>
  <si>
    <t>雑種地</t>
    <rPh sb="0" eb="3">
      <t>ザッシュチ</t>
    </rPh>
    <phoneticPr fontId="9"/>
  </si>
  <si>
    <t>新港中央１丁目197番10</t>
    <rPh sb="10" eb="11">
      <t>バン</t>
    </rPh>
    <phoneticPr fontId="8"/>
  </si>
  <si>
    <t>新港中央１丁目244番4</t>
    <rPh sb="10" eb="11">
      <t>バン</t>
    </rPh>
    <phoneticPr fontId="8"/>
  </si>
  <si>
    <t>1992/03/16</t>
  </si>
  <si>
    <t>新港中央１丁目245番3</t>
    <rPh sb="10" eb="11">
      <t>バン</t>
    </rPh>
    <phoneticPr fontId="8"/>
  </si>
  <si>
    <t>新港中央１丁目264番11</t>
    <rPh sb="10" eb="11">
      <t>バン</t>
    </rPh>
    <phoneticPr fontId="8"/>
  </si>
  <si>
    <t>新港中央１丁目264番12</t>
    <rPh sb="10" eb="11">
      <t>バン</t>
    </rPh>
    <phoneticPr fontId="8"/>
  </si>
  <si>
    <t>新港中央１丁目264番13</t>
    <rPh sb="10" eb="11">
      <t>バン</t>
    </rPh>
    <phoneticPr fontId="8"/>
  </si>
  <si>
    <t>新港中央１丁目264番14</t>
    <rPh sb="10" eb="11">
      <t>バン</t>
    </rPh>
    <phoneticPr fontId="8"/>
  </si>
  <si>
    <t>新港中央１丁目264番15</t>
    <rPh sb="10" eb="11">
      <t>バン</t>
    </rPh>
    <phoneticPr fontId="8"/>
  </si>
  <si>
    <t>新港中央１丁目475番4</t>
    <rPh sb="10" eb="11">
      <t>バン</t>
    </rPh>
    <phoneticPr fontId="8"/>
  </si>
  <si>
    <t>新港中央１丁目577番10</t>
    <rPh sb="10" eb="11">
      <t>バン</t>
    </rPh>
    <phoneticPr fontId="8"/>
  </si>
  <si>
    <t>新港中央１丁目3733番2</t>
    <rPh sb="11" eb="12">
      <t>バン</t>
    </rPh>
    <phoneticPr fontId="8"/>
  </si>
  <si>
    <t>新港中央１丁目3736番2</t>
    <rPh sb="11" eb="12">
      <t>バン</t>
    </rPh>
    <phoneticPr fontId="8"/>
  </si>
  <si>
    <t>新港中央１丁目3743番</t>
    <rPh sb="11" eb="12">
      <t>バン</t>
    </rPh>
    <phoneticPr fontId="8"/>
  </si>
  <si>
    <t>新港中央２丁目344番4</t>
    <rPh sb="10" eb="11">
      <t>バン</t>
    </rPh>
    <phoneticPr fontId="8"/>
  </si>
  <si>
    <t>東地区</t>
    <rPh sb="0" eb="1">
      <t>ヒガシ</t>
    </rPh>
    <rPh sb="1" eb="3">
      <t>チク</t>
    </rPh>
    <phoneticPr fontId="9"/>
  </si>
  <si>
    <t>中央花畔線（道路）</t>
    <rPh sb="0" eb="2">
      <t>チュウオウ</t>
    </rPh>
    <rPh sb="2" eb="4">
      <t>バンナグロ</t>
    </rPh>
    <rPh sb="4" eb="5">
      <t>セン</t>
    </rPh>
    <rPh sb="6" eb="8">
      <t>ドウロ</t>
    </rPh>
    <phoneticPr fontId="9"/>
  </si>
  <si>
    <t>1988/11/22</t>
  </si>
  <si>
    <t>新港中央２丁目582番141</t>
    <rPh sb="10" eb="11">
      <t>バン</t>
    </rPh>
    <phoneticPr fontId="8"/>
  </si>
  <si>
    <t>東・花畔ふ頭線（道路）</t>
    <phoneticPr fontId="8"/>
  </si>
  <si>
    <t>東・花畔ふ頭線（道路）</t>
    <rPh sb="0" eb="1">
      <t>ヒガシ</t>
    </rPh>
    <rPh sb="2" eb="4">
      <t>バンナグロ</t>
    </rPh>
    <rPh sb="5" eb="6">
      <t>トウ</t>
    </rPh>
    <rPh sb="6" eb="7">
      <t>セン</t>
    </rPh>
    <rPh sb="8" eb="10">
      <t>ドウロ</t>
    </rPh>
    <phoneticPr fontId="9"/>
  </si>
  <si>
    <t>雑種地</t>
    <rPh sb="0" eb="2">
      <t>ザッシュ</t>
    </rPh>
    <rPh sb="2" eb="3">
      <t>チ</t>
    </rPh>
    <phoneticPr fontId="9"/>
  </si>
  <si>
    <t>新港中央２丁目582番142</t>
    <rPh sb="10" eb="11">
      <t>バン</t>
    </rPh>
    <phoneticPr fontId="8"/>
  </si>
  <si>
    <t>原野</t>
    <rPh sb="0" eb="2">
      <t>ゲンヤ</t>
    </rPh>
    <phoneticPr fontId="9"/>
  </si>
  <si>
    <t>新港中央２丁目591番2</t>
    <rPh sb="10" eb="11">
      <t>バン</t>
    </rPh>
    <phoneticPr fontId="8"/>
  </si>
  <si>
    <t>新港中央３丁目335番16</t>
    <rPh sb="10" eb="11">
      <t>バン</t>
    </rPh>
    <phoneticPr fontId="8"/>
  </si>
  <si>
    <t>1985/03/26</t>
  </si>
  <si>
    <t>新港中央３丁目335番17</t>
    <rPh sb="10" eb="11">
      <t>バン</t>
    </rPh>
    <phoneticPr fontId="8"/>
  </si>
  <si>
    <t>新港中央４丁目3739番</t>
    <rPh sb="11" eb="12">
      <t>バン</t>
    </rPh>
    <phoneticPr fontId="8"/>
  </si>
  <si>
    <t>新港中央４丁目3741番</t>
    <rPh sb="11" eb="12">
      <t>バン</t>
    </rPh>
    <phoneticPr fontId="8"/>
  </si>
  <si>
    <t>中央地区</t>
    <rPh sb="0" eb="4">
      <t>チュウオウチク</t>
    </rPh>
    <phoneticPr fontId="9"/>
  </si>
  <si>
    <t>新港中央４丁目3742番</t>
    <rPh sb="11" eb="12">
      <t>バン</t>
    </rPh>
    <phoneticPr fontId="8"/>
  </si>
  <si>
    <t>新港西２丁目187番4</t>
    <rPh sb="9" eb="10">
      <t>バン</t>
    </rPh>
    <phoneticPr fontId="8"/>
  </si>
  <si>
    <t>新港西２丁目230番7</t>
    <rPh sb="9" eb="10">
      <t>バン</t>
    </rPh>
    <phoneticPr fontId="8"/>
  </si>
  <si>
    <t>新港西２丁目247番24</t>
    <rPh sb="9" eb="10">
      <t>バン</t>
    </rPh>
    <phoneticPr fontId="8"/>
  </si>
  <si>
    <t>新港西２丁目541番3</t>
    <rPh sb="9" eb="10">
      <t>バン</t>
    </rPh>
    <phoneticPr fontId="8"/>
  </si>
  <si>
    <t>新港西２丁目543番3</t>
    <rPh sb="9" eb="10">
      <t>バン</t>
    </rPh>
    <phoneticPr fontId="8"/>
  </si>
  <si>
    <t>新港西２丁目545番4</t>
    <rPh sb="9" eb="10">
      <t>バン</t>
    </rPh>
    <phoneticPr fontId="8"/>
  </si>
  <si>
    <t>新港西２丁目774番2</t>
    <rPh sb="9" eb="10">
      <t>バン</t>
    </rPh>
    <phoneticPr fontId="8"/>
  </si>
  <si>
    <t>新港西２丁目800番</t>
    <rPh sb="9" eb="10">
      <t>バン</t>
    </rPh>
    <phoneticPr fontId="8"/>
  </si>
  <si>
    <t>新港東４丁目800番</t>
    <rPh sb="9" eb="10">
      <t>バン</t>
    </rPh>
    <phoneticPr fontId="8"/>
  </si>
  <si>
    <t>東埠頭線（道路）</t>
    <rPh sb="0" eb="1">
      <t>ヒガシ</t>
    </rPh>
    <rPh sb="1" eb="3">
      <t>フトウ</t>
    </rPh>
    <rPh sb="3" eb="4">
      <t>セン</t>
    </rPh>
    <rPh sb="5" eb="7">
      <t>ドウロ</t>
    </rPh>
    <phoneticPr fontId="9"/>
  </si>
  <si>
    <t>銭函５丁目12番6</t>
    <rPh sb="7" eb="8">
      <t>バン</t>
    </rPh>
    <phoneticPr fontId="8"/>
  </si>
  <si>
    <t>1989/09/18</t>
  </si>
  <si>
    <t>その他</t>
    <rPh sb="2" eb="3">
      <t>タ</t>
    </rPh>
    <phoneticPr fontId="9"/>
  </si>
  <si>
    <t>銭函５丁目12番7</t>
    <rPh sb="7" eb="8">
      <t>バン</t>
    </rPh>
    <phoneticPr fontId="8"/>
  </si>
  <si>
    <t>銭函５丁目12番25</t>
    <rPh sb="7" eb="8">
      <t>バン</t>
    </rPh>
    <phoneticPr fontId="8"/>
  </si>
  <si>
    <t>銭函５丁目27番8</t>
    <rPh sb="7" eb="8">
      <t>バン</t>
    </rPh>
    <phoneticPr fontId="8"/>
  </si>
  <si>
    <t>銭函５丁目27番9</t>
    <rPh sb="7" eb="8">
      <t>バン</t>
    </rPh>
    <phoneticPr fontId="8"/>
  </si>
  <si>
    <t>銭函５丁目27番10</t>
    <rPh sb="7" eb="8">
      <t>バン</t>
    </rPh>
    <phoneticPr fontId="8"/>
  </si>
  <si>
    <t>銭函５丁目27番11</t>
    <rPh sb="7" eb="8">
      <t>バン</t>
    </rPh>
    <phoneticPr fontId="8"/>
  </si>
  <si>
    <t>銭函５丁目27番12</t>
    <rPh sb="7" eb="8">
      <t>バン</t>
    </rPh>
    <phoneticPr fontId="8"/>
  </si>
  <si>
    <t>銭函５丁目27番13</t>
    <rPh sb="7" eb="8">
      <t>バン</t>
    </rPh>
    <phoneticPr fontId="8"/>
  </si>
  <si>
    <t>銭函５丁目27番14</t>
    <rPh sb="7" eb="8">
      <t>バン</t>
    </rPh>
    <phoneticPr fontId="8"/>
  </si>
  <si>
    <t>銭函５丁目28番6</t>
    <rPh sb="7" eb="8">
      <t>バン</t>
    </rPh>
    <phoneticPr fontId="8"/>
  </si>
  <si>
    <t>銭函５丁目28番7</t>
    <rPh sb="7" eb="8">
      <t>バン</t>
    </rPh>
    <phoneticPr fontId="8"/>
  </si>
  <si>
    <t>銭函５丁目28番8</t>
    <rPh sb="7" eb="8">
      <t>バン</t>
    </rPh>
    <phoneticPr fontId="8"/>
  </si>
  <si>
    <t>銭函５丁目28番9</t>
    <rPh sb="7" eb="8">
      <t>バン</t>
    </rPh>
    <phoneticPr fontId="8"/>
  </si>
  <si>
    <t>銭函５丁目29番10</t>
    <rPh sb="7" eb="8">
      <t>バン</t>
    </rPh>
    <phoneticPr fontId="8"/>
  </si>
  <si>
    <t>銭函５丁目29番11</t>
    <rPh sb="7" eb="8">
      <t>バン</t>
    </rPh>
    <phoneticPr fontId="8"/>
  </si>
  <si>
    <t>銭函５丁目32番4</t>
    <rPh sb="7" eb="8">
      <t>バン</t>
    </rPh>
    <phoneticPr fontId="8"/>
  </si>
  <si>
    <t>銭函５丁目33番2</t>
    <rPh sb="7" eb="8">
      <t>バン</t>
    </rPh>
    <phoneticPr fontId="8"/>
  </si>
  <si>
    <t>銭函５丁目37番11</t>
    <rPh sb="7" eb="8">
      <t>バン</t>
    </rPh>
    <phoneticPr fontId="8"/>
  </si>
  <si>
    <t>銭函５丁目37番12</t>
    <rPh sb="7" eb="8">
      <t>バン</t>
    </rPh>
    <phoneticPr fontId="8"/>
  </si>
  <si>
    <t>銭函５丁目37番14</t>
    <rPh sb="7" eb="8">
      <t>バン</t>
    </rPh>
    <phoneticPr fontId="8"/>
  </si>
  <si>
    <t>銭函５丁目37番28</t>
    <rPh sb="7" eb="8">
      <t>バン</t>
    </rPh>
    <phoneticPr fontId="8"/>
  </si>
  <si>
    <t>樽川３号野積場</t>
    <rPh sb="0" eb="2">
      <t>タルカワ</t>
    </rPh>
    <rPh sb="3" eb="4">
      <t>ゴウ</t>
    </rPh>
    <rPh sb="4" eb="6">
      <t>ノヅ</t>
    </rPh>
    <rPh sb="6" eb="7">
      <t>バ</t>
    </rPh>
    <phoneticPr fontId="9"/>
  </si>
  <si>
    <t>1993/11/15</t>
  </si>
  <si>
    <t>銭函５丁目37番32</t>
    <rPh sb="7" eb="8">
      <t>バン</t>
    </rPh>
    <phoneticPr fontId="8"/>
  </si>
  <si>
    <t>樽川４号野積場</t>
    <rPh sb="0" eb="2">
      <t>タルカワ</t>
    </rPh>
    <phoneticPr fontId="9"/>
  </si>
  <si>
    <t>1996/11/05</t>
  </si>
  <si>
    <t>銭函５丁目37番34</t>
    <rPh sb="7" eb="8">
      <t>バン</t>
    </rPh>
    <phoneticPr fontId="8"/>
  </si>
  <si>
    <t>銭函５丁目37番36</t>
    <rPh sb="7" eb="8">
      <t>バン</t>
    </rPh>
    <phoneticPr fontId="8"/>
  </si>
  <si>
    <t>銭函５丁目37番38</t>
    <rPh sb="7" eb="8">
      <t>バン</t>
    </rPh>
    <phoneticPr fontId="8"/>
  </si>
  <si>
    <t>銭函５丁目37番69</t>
    <rPh sb="7" eb="8">
      <t>バン</t>
    </rPh>
    <phoneticPr fontId="8"/>
  </si>
  <si>
    <t>西・樽川ふ頭線（道路）</t>
    <rPh sb="0" eb="1">
      <t>ニシ</t>
    </rPh>
    <rPh sb="2" eb="4">
      <t>タルカワ</t>
    </rPh>
    <rPh sb="5" eb="6">
      <t>トウ</t>
    </rPh>
    <rPh sb="6" eb="7">
      <t>セン</t>
    </rPh>
    <rPh sb="8" eb="10">
      <t>ドウロ</t>
    </rPh>
    <phoneticPr fontId="9"/>
  </si>
  <si>
    <t>2002/05/29</t>
  </si>
  <si>
    <t>銭函５丁目70番</t>
    <rPh sb="7" eb="8">
      <t>バン</t>
    </rPh>
    <phoneticPr fontId="8"/>
  </si>
  <si>
    <t>銭函５丁目179番</t>
    <rPh sb="8" eb="9">
      <t>バン</t>
    </rPh>
    <phoneticPr fontId="8"/>
  </si>
  <si>
    <t>新港中央１丁目15番6</t>
    <rPh sb="9" eb="10">
      <t>バン</t>
    </rPh>
    <phoneticPr fontId="8"/>
  </si>
  <si>
    <t>花畔ふ頭内道路</t>
    <rPh sb="0" eb="2">
      <t>バンナグロ</t>
    </rPh>
    <rPh sb="3" eb="4">
      <t>トウ</t>
    </rPh>
    <rPh sb="4" eb="5">
      <t>ナイ</t>
    </rPh>
    <rPh sb="5" eb="7">
      <t>ドウロ</t>
    </rPh>
    <phoneticPr fontId="9"/>
  </si>
  <si>
    <t>1992/09/22</t>
  </si>
  <si>
    <t>港湾事業特別会計</t>
    <rPh sb="0" eb="2">
      <t>コウワン</t>
    </rPh>
    <rPh sb="2" eb="4">
      <t>ジギョウ</t>
    </rPh>
    <rPh sb="4" eb="6">
      <t>トクベツ</t>
    </rPh>
    <rPh sb="6" eb="8">
      <t>カイケイ</t>
    </rPh>
    <phoneticPr fontId="9"/>
  </si>
  <si>
    <t>新港中央１丁目15番7</t>
    <rPh sb="9" eb="10">
      <t>バン</t>
    </rPh>
    <phoneticPr fontId="8"/>
  </si>
  <si>
    <t>花畔４号荷捌地</t>
    <rPh sb="0" eb="2">
      <t>バンナグロ</t>
    </rPh>
    <rPh sb="3" eb="4">
      <t>ゴウ</t>
    </rPh>
    <rPh sb="4" eb="6">
      <t>ニサバ</t>
    </rPh>
    <rPh sb="6" eb="7">
      <t>チ</t>
    </rPh>
    <phoneticPr fontId="9"/>
  </si>
  <si>
    <t>新港中央１丁目15番14</t>
    <rPh sb="9" eb="10">
      <t>バン</t>
    </rPh>
    <phoneticPr fontId="8"/>
  </si>
  <si>
    <t>花畔３号荷捌地</t>
    <rPh sb="0" eb="2">
      <t>バンナグロ</t>
    </rPh>
    <rPh sb="3" eb="4">
      <t>ゴウ</t>
    </rPh>
    <rPh sb="4" eb="6">
      <t>ニサバ</t>
    </rPh>
    <rPh sb="6" eb="7">
      <t>チ</t>
    </rPh>
    <phoneticPr fontId="9"/>
  </si>
  <si>
    <t>宅地</t>
    <rPh sb="0" eb="2">
      <t>タクチ</t>
    </rPh>
    <phoneticPr fontId="9"/>
  </si>
  <si>
    <t>新港中央１丁目15番15</t>
    <rPh sb="9" eb="10">
      <t>バン</t>
    </rPh>
    <phoneticPr fontId="8"/>
  </si>
  <si>
    <t>新港中央１丁目15番16</t>
    <rPh sb="9" eb="10">
      <t>バン</t>
    </rPh>
    <phoneticPr fontId="8"/>
  </si>
  <si>
    <t>花畔6号野積場</t>
    <rPh sb="0" eb="2">
      <t>バンナグロ</t>
    </rPh>
    <rPh sb="3" eb="4">
      <t>ゴウ</t>
    </rPh>
    <rPh sb="4" eb="6">
      <t>ノヅ</t>
    </rPh>
    <rPh sb="6" eb="7">
      <t>バ</t>
    </rPh>
    <phoneticPr fontId="9"/>
  </si>
  <si>
    <t>2001/08/10</t>
  </si>
  <si>
    <t>新港中央１丁目475番7</t>
    <rPh sb="10" eb="11">
      <t>バン</t>
    </rPh>
    <phoneticPr fontId="8"/>
  </si>
  <si>
    <t>花畔２号荷捌地</t>
    <rPh sb="0" eb="2">
      <t>バンナグロ</t>
    </rPh>
    <rPh sb="3" eb="4">
      <t>ゴウ</t>
    </rPh>
    <rPh sb="4" eb="6">
      <t>ニサバ</t>
    </rPh>
    <rPh sb="6" eb="7">
      <t>チ</t>
    </rPh>
    <phoneticPr fontId="9"/>
  </si>
  <si>
    <t>1985/12/06</t>
  </si>
  <si>
    <t>新港中央１丁目475番8</t>
    <rPh sb="10" eb="11">
      <t>バン</t>
    </rPh>
    <phoneticPr fontId="8"/>
  </si>
  <si>
    <t>1985/10/07</t>
  </si>
  <si>
    <t>新港中央１丁目475番16</t>
    <rPh sb="10" eb="11">
      <t>バン</t>
    </rPh>
    <phoneticPr fontId="8"/>
  </si>
  <si>
    <t>新港中央１丁目475番17</t>
    <rPh sb="10" eb="11">
      <t>バン</t>
    </rPh>
    <phoneticPr fontId="8"/>
  </si>
  <si>
    <t>新港中央１丁目495番15</t>
    <rPh sb="10" eb="11">
      <t>バン</t>
    </rPh>
    <phoneticPr fontId="8"/>
  </si>
  <si>
    <t>1997/11/26</t>
  </si>
  <si>
    <t>新港中央１丁目543番5</t>
    <rPh sb="10" eb="11">
      <t>バン</t>
    </rPh>
    <phoneticPr fontId="8"/>
  </si>
  <si>
    <t>花畔５号荷捌地</t>
    <rPh sb="0" eb="2">
      <t>バンナグロ</t>
    </rPh>
    <rPh sb="3" eb="4">
      <t>ゴウ</t>
    </rPh>
    <rPh sb="4" eb="6">
      <t>ニサバ</t>
    </rPh>
    <rPh sb="6" eb="7">
      <t>チ</t>
    </rPh>
    <phoneticPr fontId="9"/>
  </si>
  <si>
    <t>新港中央１丁目543番14</t>
    <rPh sb="10" eb="11">
      <t>バン</t>
    </rPh>
    <phoneticPr fontId="8"/>
  </si>
  <si>
    <t>新港中央１丁目543番18</t>
    <rPh sb="10" eb="11">
      <t>バン</t>
    </rPh>
    <phoneticPr fontId="8"/>
  </si>
  <si>
    <t>新港中央１丁目543番25</t>
    <rPh sb="10" eb="11">
      <t>バン</t>
    </rPh>
    <phoneticPr fontId="8"/>
  </si>
  <si>
    <t>新港中央１丁目543番35</t>
    <rPh sb="10" eb="11">
      <t>バン</t>
    </rPh>
    <phoneticPr fontId="8"/>
  </si>
  <si>
    <t>新港中央１丁目543番36</t>
    <rPh sb="10" eb="11">
      <t>バン</t>
    </rPh>
    <phoneticPr fontId="8"/>
  </si>
  <si>
    <t>1998/06/25</t>
  </si>
  <si>
    <t>新港中央１丁目543番37</t>
    <rPh sb="10" eb="11">
      <t>バン</t>
    </rPh>
    <phoneticPr fontId="8"/>
  </si>
  <si>
    <t>新港中央１丁目543番38</t>
    <rPh sb="10" eb="11">
      <t>バン</t>
    </rPh>
    <phoneticPr fontId="8"/>
  </si>
  <si>
    <t>新港中央１丁目577番1</t>
    <rPh sb="10" eb="11">
      <t>バン</t>
    </rPh>
    <phoneticPr fontId="8"/>
  </si>
  <si>
    <t>花畔１号荷捌地</t>
    <rPh sb="0" eb="2">
      <t>バンナグロ</t>
    </rPh>
    <rPh sb="3" eb="4">
      <t>ゴウ</t>
    </rPh>
    <rPh sb="4" eb="6">
      <t>ニサバ</t>
    </rPh>
    <rPh sb="6" eb="7">
      <t>チ</t>
    </rPh>
    <phoneticPr fontId="9"/>
  </si>
  <si>
    <t>新港中央１丁目577番7</t>
    <rPh sb="10" eb="11">
      <t>バン</t>
    </rPh>
    <phoneticPr fontId="8"/>
  </si>
  <si>
    <t>新港中央１丁目577番9</t>
    <rPh sb="10" eb="11">
      <t>バン</t>
    </rPh>
    <phoneticPr fontId="8"/>
  </si>
  <si>
    <t>新港東４丁目800番2</t>
    <rPh sb="9" eb="10">
      <t>バン</t>
    </rPh>
    <phoneticPr fontId="8"/>
  </si>
  <si>
    <t>東埠頭</t>
    <rPh sb="0" eb="1">
      <t>ヒガシ</t>
    </rPh>
    <rPh sb="1" eb="3">
      <t>フトウ</t>
    </rPh>
    <phoneticPr fontId="9"/>
  </si>
  <si>
    <t>1982/05/19</t>
  </si>
  <si>
    <t>新港東４丁目810番</t>
    <rPh sb="9" eb="10">
      <t>バン</t>
    </rPh>
    <phoneticPr fontId="8"/>
  </si>
  <si>
    <t>東地区小型船溜</t>
    <rPh sb="0" eb="3">
      <t>ヒガシチク</t>
    </rPh>
    <rPh sb="3" eb="5">
      <t>コガタ</t>
    </rPh>
    <rPh sb="5" eb="7">
      <t>フナダ</t>
    </rPh>
    <phoneticPr fontId="9"/>
  </si>
  <si>
    <t>1994/12/14</t>
  </si>
  <si>
    <t>新港東４丁目811番</t>
    <rPh sb="9" eb="10">
      <t>バン</t>
    </rPh>
    <phoneticPr fontId="8"/>
  </si>
  <si>
    <t>銭函５丁目37番8</t>
    <rPh sb="7" eb="8">
      <t>バン</t>
    </rPh>
    <phoneticPr fontId="8"/>
  </si>
  <si>
    <t>銭函５丁目37番9</t>
    <rPh sb="7" eb="8">
      <t>バン</t>
    </rPh>
    <phoneticPr fontId="8"/>
  </si>
  <si>
    <t>銭函５丁目37番24</t>
    <rPh sb="7" eb="8">
      <t>バン</t>
    </rPh>
    <phoneticPr fontId="8"/>
  </si>
  <si>
    <t>銭函５丁目37番25</t>
    <rPh sb="7" eb="8">
      <t>バン</t>
    </rPh>
    <phoneticPr fontId="8"/>
  </si>
  <si>
    <t>樽川ふ頭内道路</t>
    <rPh sb="0" eb="2">
      <t>タルカワ</t>
    </rPh>
    <rPh sb="3" eb="4">
      <t>トウ</t>
    </rPh>
    <rPh sb="4" eb="5">
      <t>ナイ</t>
    </rPh>
    <rPh sb="5" eb="7">
      <t>ドウロ</t>
    </rPh>
    <phoneticPr fontId="9"/>
  </si>
  <si>
    <t>銭函５丁目37番26</t>
    <rPh sb="7" eb="8">
      <t>バン</t>
    </rPh>
    <phoneticPr fontId="8"/>
  </si>
  <si>
    <t>銭函５丁目37番27</t>
    <rPh sb="7" eb="8">
      <t>バン</t>
    </rPh>
    <phoneticPr fontId="8"/>
  </si>
  <si>
    <t>銭函５丁目37番29</t>
    <rPh sb="7" eb="8">
      <t>バン</t>
    </rPh>
    <phoneticPr fontId="8"/>
  </si>
  <si>
    <t>銭函５丁目37番30</t>
    <rPh sb="7" eb="8">
      <t>バン</t>
    </rPh>
    <phoneticPr fontId="8"/>
  </si>
  <si>
    <t>銭函５丁目37番31</t>
    <rPh sb="7" eb="8">
      <t>バン</t>
    </rPh>
    <phoneticPr fontId="8"/>
  </si>
  <si>
    <t>銭函５丁目37番33</t>
    <rPh sb="7" eb="8">
      <t>バン</t>
    </rPh>
    <phoneticPr fontId="8"/>
  </si>
  <si>
    <t>銭函５丁目37番35</t>
    <rPh sb="7" eb="8">
      <t>バン</t>
    </rPh>
    <phoneticPr fontId="8"/>
  </si>
  <si>
    <t>銭函５丁目37番37</t>
    <rPh sb="7" eb="8">
      <t>バン</t>
    </rPh>
    <phoneticPr fontId="8"/>
  </si>
  <si>
    <t>銭函５丁目37番39</t>
    <rPh sb="7" eb="8">
      <t>バン</t>
    </rPh>
    <phoneticPr fontId="8"/>
  </si>
  <si>
    <t>銭函５丁目37番40</t>
    <rPh sb="7" eb="8">
      <t>バン</t>
    </rPh>
    <phoneticPr fontId="8"/>
  </si>
  <si>
    <t>銭函５丁目37番66</t>
    <rPh sb="7" eb="8">
      <t>バン</t>
    </rPh>
    <phoneticPr fontId="8"/>
  </si>
  <si>
    <t>樽川５号野積場</t>
    <rPh sb="0" eb="2">
      <t>タルカワ</t>
    </rPh>
    <rPh sb="3" eb="4">
      <t>ゴウ</t>
    </rPh>
    <rPh sb="4" eb="6">
      <t>ノヅ</t>
    </rPh>
    <rPh sb="6" eb="7">
      <t>バ</t>
    </rPh>
    <phoneticPr fontId="9"/>
  </si>
  <si>
    <t>銭函５丁目37番67</t>
    <rPh sb="7" eb="8">
      <t>バン</t>
    </rPh>
    <phoneticPr fontId="8"/>
  </si>
  <si>
    <t>銭函５丁目37番68</t>
    <rPh sb="7" eb="8">
      <t>バン</t>
    </rPh>
    <phoneticPr fontId="8"/>
  </si>
  <si>
    <t>銭函５丁目38番1</t>
    <rPh sb="7" eb="8">
      <t>バン</t>
    </rPh>
    <phoneticPr fontId="8"/>
  </si>
  <si>
    <t>銭函５丁目38番2</t>
    <rPh sb="7" eb="8">
      <t>バン</t>
    </rPh>
    <phoneticPr fontId="8"/>
  </si>
  <si>
    <t>銭函５丁目38番13</t>
    <rPh sb="7" eb="8">
      <t>バン</t>
    </rPh>
    <phoneticPr fontId="8"/>
  </si>
  <si>
    <t>樽川２号野積場</t>
    <rPh sb="0" eb="2">
      <t>タルカワ</t>
    </rPh>
    <rPh sb="3" eb="4">
      <t>ゴウ</t>
    </rPh>
    <rPh sb="4" eb="6">
      <t>ノヅ</t>
    </rPh>
    <rPh sb="6" eb="7">
      <t>バ</t>
    </rPh>
    <phoneticPr fontId="9"/>
  </si>
  <si>
    <t>銭函５丁目38番19</t>
    <rPh sb="7" eb="8">
      <t>バン</t>
    </rPh>
    <phoneticPr fontId="8"/>
  </si>
  <si>
    <t>銭函５丁目38番20</t>
    <rPh sb="7" eb="8">
      <t>バン</t>
    </rPh>
    <phoneticPr fontId="8"/>
  </si>
  <si>
    <t>銭函５丁目38番21</t>
    <rPh sb="7" eb="8">
      <t>バン</t>
    </rPh>
    <phoneticPr fontId="8"/>
  </si>
  <si>
    <t>銭函５丁目38番24</t>
    <rPh sb="7" eb="8">
      <t>バン</t>
    </rPh>
    <phoneticPr fontId="8"/>
  </si>
  <si>
    <t>銭函５丁目149番</t>
    <rPh sb="8" eb="9">
      <t>バン</t>
    </rPh>
    <phoneticPr fontId="8"/>
  </si>
  <si>
    <t>銭函５丁目150番</t>
    <rPh sb="8" eb="9">
      <t>バン</t>
    </rPh>
    <phoneticPr fontId="8"/>
  </si>
  <si>
    <t>樽川１号野積場</t>
    <rPh sb="0" eb="2">
      <t>タルカワ</t>
    </rPh>
    <rPh sb="3" eb="4">
      <t>ゴウ</t>
    </rPh>
    <rPh sb="4" eb="6">
      <t>ノヅ</t>
    </rPh>
    <rPh sb="6" eb="7">
      <t>バ</t>
    </rPh>
    <phoneticPr fontId="9"/>
  </si>
  <si>
    <t>銭函５丁目151番</t>
    <rPh sb="8" eb="9">
      <t>バン</t>
    </rPh>
    <phoneticPr fontId="8"/>
  </si>
  <si>
    <t>銭函５丁目168番</t>
    <rPh sb="8" eb="9">
      <t>バン</t>
    </rPh>
    <phoneticPr fontId="8"/>
  </si>
  <si>
    <t>樽川４号野積場</t>
    <rPh sb="0" eb="2">
      <t>タルカワ</t>
    </rPh>
    <rPh sb="3" eb="4">
      <t>ゴウ</t>
    </rPh>
    <rPh sb="4" eb="6">
      <t>ノヅ</t>
    </rPh>
    <rPh sb="6" eb="7">
      <t>バ</t>
    </rPh>
    <phoneticPr fontId="9"/>
  </si>
  <si>
    <t>1992/06/03</t>
  </si>
  <si>
    <t>銭函５丁目171番</t>
    <rPh sb="8" eb="9">
      <t>バン</t>
    </rPh>
    <phoneticPr fontId="8"/>
  </si>
  <si>
    <t>銭函５丁目172番</t>
    <rPh sb="8" eb="9">
      <t>バン</t>
    </rPh>
    <phoneticPr fontId="8"/>
  </si>
  <si>
    <t>銭函５丁目180番</t>
    <rPh sb="8" eb="9">
      <t>バン</t>
    </rPh>
    <phoneticPr fontId="8"/>
  </si>
  <si>
    <t>西ふ頭２・３号荷捌地</t>
    <rPh sb="0" eb="1">
      <t>ニシ</t>
    </rPh>
    <rPh sb="2" eb="3">
      <t>トウ</t>
    </rPh>
    <rPh sb="6" eb="7">
      <t>ゴウ</t>
    </rPh>
    <rPh sb="7" eb="9">
      <t>ニサバ</t>
    </rPh>
    <rPh sb="9" eb="10">
      <t>チ</t>
    </rPh>
    <phoneticPr fontId="9"/>
  </si>
  <si>
    <t>銭函５丁目181番</t>
    <rPh sb="8" eb="9">
      <t>バン</t>
    </rPh>
    <phoneticPr fontId="8"/>
  </si>
  <si>
    <t>銭函５丁目182番</t>
    <rPh sb="8" eb="9">
      <t>バン</t>
    </rPh>
    <phoneticPr fontId="8"/>
  </si>
  <si>
    <t>銭函５丁目183番</t>
    <rPh sb="8" eb="9">
      <t>バン</t>
    </rPh>
    <phoneticPr fontId="8"/>
  </si>
  <si>
    <t>石狩市新港中央４丁目1-1</t>
  </si>
  <si>
    <t>事業用/土地</t>
    <rPh sb="0" eb="3">
      <t>ジギョウヨウ</t>
    </rPh>
    <rPh sb="4" eb="6">
      <t>トチ</t>
    </rPh>
    <phoneticPr fontId="8"/>
  </si>
  <si>
    <t>事業用資産</t>
    <rPh sb="0" eb="3">
      <t>ジギョウヨウ</t>
    </rPh>
    <rPh sb="3" eb="5">
      <t>シサン</t>
    </rPh>
    <phoneticPr fontId="8"/>
  </si>
  <si>
    <t>中央埠頭</t>
    <rPh sb="0" eb="2">
      <t>チュウオウ</t>
    </rPh>
    <rPh sb="2" eb="4">
      <t>フトウ</t>
    </rPh>
    <phoneticPr fontId="9"/>
  </si>
  <si>
    <t>普通財産</t>
    <rPh sb="0" eb="2">
      <t>フツウ</t>
    </rPh>
    <rPh sb="2" eb="4">
      <t>ザイサン</t>
    </rPh>
    <phoneticPr fontId="8"/>
  </si>
  <si>
    <t>石狩市新港中央４丁目1-2</t>
  </si>
  <si>
    <t>石狩市新港中央４丁目3740-1</t>
  </si>
  <si>
    <t>石狩市新港中央４丁目3740-14</t>
  </si>
  <si>
    <t>石狩市新港中央４丁目2-1</t>
  </si>
  <si>
    <t>石狩市新港中央４丁目3-1</t>
  </si>
  <si>
    <t>銭函５丁目192番2</t>
    <phoneticPr fontId="8"/>
  </si>
  <si>
    <t>西地区</t>
    <rPh sb="0" eb="1">
      <t>ニシ</t>
    </rPh>
    <rPh sb="1" eb="3">
      <t>チク</t>
    </rPh>
    <phoneticPr fontId="8"/>
  </si>
  <si>
    <t>西地区港湾関連用地</t>
    <rPh sb="0" eb="3">
      <t>ニシチク</t>
    </rPh>
    <rPh sb="3" eb="5">
      <t>コウワン</t>
    </rPh>
    <rPh sb="5" eb="7">
      <t>カンレン</t>
    </rPh>
    <rPh sb="7" eb="9">
      <t>ヨウチ</t>
    </rPh>
    <phoneticPr fontId="9"/>
  </si>
  <si>
    <t>銭函５丁目192番3</t>
    <phoneticPr fontId="8"/>
  </si>
  <si>
    <t>銭函５丁目193番4</t>
    <phoneticPr fontId="8"/>
  </si>
  <si>
    <t>銭函５丁目36番9</t>
    <rPh sb="0" eb="2">
      <t>ゼニバコ</t>
    </rPh>
    <rPh sb="3" eb="5">
      <t>チョウメ</t>
    </rPh>
    <rPh sb="7" eb="8">
      <t>バン</t>
    </rPh>
    <phoneticPr fontId="8"/>
  </si>
  <si>
    <t>樽川５号野積場</t>
    <phoneticPr fontId="8"/>
  </si>
  <si>
    <t>新規取得</t>
    <rPh sb="0" eb="2">
      <t>シンキ</t>
    </rPh>
    <rPh sb="2" eb="4">
      <t>シュトク</t>
    </rPh>
    <phoneticPr fontId="8"/>
  </si>
  <si>
    <t>小計</t>
    <rPh sb="0" eb="2">
      <t>ショウケイ</t>
    </rPh>
    <phoneticPr fontId="8"/>
  </si>
  <si>
    <t>合計</t>
    <rPh sb="0" eb="2">
      <t>ゴウケイ</t>
    </rPh>
    <phoneticPr fontId="8"/>
  </si>
  <si>
    <t>施設番号</t>
    <rPh sb="0" eb="2">
      <t>シセツ</t>
    </rPh>
    <rPh sb="2" eb="4">
      <t>バンゴウ</t>
    </rPh>
    <phoneticPr fontId="6"/>
  </si>
  <si>
    <t>01046K-7-1</t>
    <phoneticPr fontId="8"/>
  </si>
  <si>
    <t>インフラ/建物</t>
    <rPh sb="5" eb="7">
      <t>タテモノ</t>
    </rPh>
    <phoneticPr fontId="8"/>
  </si>
  <si>
    <t>K 廃棄物処理施設</t>
    <rPh sb="2" eb="5">
      <t>ハイキブツ</t>
    </rPh>
    <rPh sb="5" eb="7">
      <t>ショリ</t>
    </rPh>
    <rPh sb="7" eb="9">
      <t>シセツ</t>
    </rPh>
    <phoneticPr fontId="8"/>
  </si>
  <si>
    <t>その他施設</t>
    <rPh sb="2" eb="5">
      <t>タシセツ</t>
    </rPh>
    <phoneticPr fontId="8"/>
  </si>
  <si>
    <t>西2号荷さばき地排水処理施設</t>
    <rPh sb="0" eb="1">
      <t>ニシ</t>
    </rPh>
    <rPh sb="2" eb="3">
      <t>ゴウ</t>
    </rPh>
    <rPh sb="3" eb="4">
      <t>ニ</t>
    </rPh>
    <rPh sb="7" eb="8">
      <t>チ</t>
    </rPh>
    <rPh sb="8" eb="10">
      <t>ハイスイ</t>
    </rPh>
    <rPh sb="10" eb="12">
      <t>ショリ</t>
    </rPh>
    <rPh sb="12" eb="14">
      <t>シセツ</t>
    </rPh>
    <phoneticPr fontId="8"/>
  </si>
  <si>
    <t>処理場</t>
    <rPh sb="0" eb="2">
      <t>ショリ</t>
    </rPh>
    <rPh sb="2" eb="3">
      <t>ジョウ</t>
    </rPh>
    <phoneticPr fontId="8"/>
  </si>
  <si>
    <t>港湾事業特別会計</t>
    <rPh sb="0" eb="8">
      <t>コウワンジギョウトクベツカイケイ</t>
    </rPh>
    <phoneticPr fontId="8"/>
  </si>
  <si>
    <t>㎡</t>
    <phoneticPr fontId="6"/>
  </si>
  <si>
    <t>行政財産</t>
    <rPh sb="0" eb="4">
      <t>ギョウセイザイサン</t>
    </rPh>
    <phoneticPr fontId="8"/>
  </si>
  <si>
    <t>01046L-7-1</t>
    <phoneticPr fontId="8"/>
  </si>
  <si>
    <t>L 環境整備施設</t>
    <rPh sb="2" eb="4">
      <t>カンキョウ</t>
    </rPh>
    <rPh sb="4" eb="6">
      <t>セイビ</t>
    </rPh>
    <rPh sb="6" eb="8">
      <t>シセツ</t>
    </rPh>
    <phoneticPr fontId="8"/>
  </si>
  <si>
    <t>その他施設</t>
    <rPh sb="2" eb="3">
      <t>タ</t>
    </rPh>
    <rPh sb="3" eb="5">
      <t>シセツ</t>
    </rPh>
    <phoneticPr fontId="8"/>
  </si>
  <si>
    <t>東ふ頭公衆便所</t>
    <rPh sb="0" eb="1">
      <t>ヒガシ</t>
    </rPh>
    <rPh sb="2" eb="3">
      <t>トウ</t>
    </rPh>
    <rPh sb="3" eb="5">
      <t>コウシュウ</t>
    </rPh>
    <rPh sb="5" eb="7">
      <t>ベンジョ</t>
    </rPh>
    <phoneticPr fontId="8"/>
  </si>
  <si>
    <t>便所</t>
    <rPh sb="0" eb="2">
      <t>ベンジョ</t>
    </rPh>
    <phoneticPr fontId="8"/>
  </si>
  <si>
    <t>一般会計</t>
    <rPh sb="0" eb="2">
      <t>イッパン</t>
    </rPh>
    <rPh sb="2" eb="4">
      <t>カイケイ</t>
    </rPh>
    <phoneticPr fontId="8"/>
  </si>
  <si>
    <t>01046L-7-2</t>
  </si>
  <si>
    <t>東地区第2公衆トイレ</t>
    <rPh sb="0" eb="1">
      <t>ヒガシ</t>
    </rPh>
    <rPh sb="1" eb="3">
      <t>チク</t>
    </rPh>
    <rPh sb="3" eb="4">
      <t>ダイ</t>
    </rPh>
    <rPh sb="5" eb="7">
      <t>コウシュウ</t>
    </rPh>
    <phoneticPr fontId="8"/>
  </si>
  <si>
    <t>01046M-1-1</t>
    <phoneticPr fontId="8"/>
  </si>
  <si>
    <t>M 厚生施設</t>
    <rPh sb="2" eb="4">
      <t>コウセイ</t>
    </rPh>
    <rPh sb="4" eb="6">
      <t>シセツ</t>
    </rPh>
    <phoneticPr fontId="8"/>
  </si>
  <si>
    <t>休泊所</t>
    <rPh sb="0" eb="1">
      <t>ヤス</t>
    </rPh>
    <rPh sb="2" eb="3">
      <t>ジョ</t>
    </rPh>
    <phoneticPr fontId="8"/>
  </si>
  <si>
    <t>東ふ頭休憩所</t>
    <rPh sb="0" eb="1">
      <t>ヒガシ</t>
    </rPh>
    <rPh sb="2" eb="3">
      <t>トウ</t>
    </rPh>
    <rPh sb="3" eb="5">
      <t>キュウケイ</t>
    </rPh>
    <rPh sb="5" eb="6">
      <t>ジョ</t>
    </rPh>
    <phoneticPr fontId="8"/>
  </si>
  <si>
    <t>寮舎・宿舎</t>
    <rPh sb="0" eb="1">
      <t>リョウ</t>
    </rPh>
    <rPh sb="1" eb="2">
      <t>シャ</t>
    </rPh>
    <rPh sb="3" eb="5">
      <t>シュクシャ</t>
    </rPh>
    <phoneticPr fontId="8"/>
  </si>
  <si>
    <t>01046N-1-2</t>
    <phoneticPr fontId="8"/>
  </si>
  <si>
    <t>N 管理施設</t>
    <rPh sb="2" eb="4">
      <t>カンリ</t>
    </rPh>
    <rPh sb="4" eb="6">
      <t>シセツ</t>
    </rPh>
    <phoneticPr fontId="8"/>
  </si>
  <si>
    <t>事務所</t>
    <rPh sb="0" eb="3">
      <t>ジムショ</t>
    </rPh>
    <phoneticPr fontId="8"/>
  </si>
  <si>
    <t>西2号荷さばき地管理棟</t>
    <rPh sb="0" eb="1">
      <t>ニシ</t>
    </rPh>
    <rPh sb="2" eb="3">
      <t>ゴウ</t>
    </rPh>
    <rPh sb="3" eb="4">
      <t>ニ</t>
    </rPh>
    <rPh sb="7" eb="8">
      <t>チ</t>
    </rPh>
    <rPh sb="8" eb="11">
      <t>カンリトウ</t>
    </rPh>
    <phoneticPr fontId="8"/>
  </si>
  <si>
    <t>事務所</t>
    <rPh sb="0" eb="2">
      <t>ジム</t>
    </rPh>
    <rPh sb="2" eb="3">
      <t>ショ</t>
    </rPh>
    <phoneticPr fontId="8"/>
  </si>
  <si>
    <t>01046N-2-1</t>
    <phoneticPr fontId="8"/>
  </si>
  <si>
    <t>資材倉庫</t>
    <rPh sb="0" eb="2">
      <t>シザイ</t>
    </rPh>
    <rPh sb="2" eb="4">
      <t>ソウコ</t>
    </rPh>
    <phoneticPr fontId="8"/>
  </si>
  <si>
    <t>石狩湾新港東地区機材倉庫</t>
    <rPh sb="0" eb="2">
      <t>イシカリ</t>
    </rPh>
    <rPh sb="2" eb="3">
      <t>ワン</t>
    </rPh>
    <rPh sb="3" eb="5">
      <t>シンミナト</t>
    </rPh>
    <rPh sb="5" eb="6">
      <t>ヒガシ</t>
    </rPh>
    <rPh sb="6" eb="8">
      <t>チク</t>
    </rPh>
    <rPh sb="8" eb="10">
      <t>キザイ</t>
    </rPh>
    <rPh sb="10" eb="12">
      <t>ソウコ</t>
    </rPh>
    <phoneticPr fontId="8"/>
  </si>
  <si>
    <t>倉庫 鉄骨プレハブ</t>
    <rPh sb="0" eb="2">
      <t>ソウコ</t>
    </rPh>
    <rPh sb="3" eb="5">
      <t>テッコツ</t>
    </rPh>
    <phoneticPr fontId="8"/>
  </si>
  <si>
    <t>01046N-2-2</t>
  </si>
  <si>
    <t>花畔ふ頭荷役機械上屋</t>
    <rPh sb="0" eb="1">
      <t>ハナ</t>
    </rPh>
    <rPh sb="3" eb="4">
      <t>トウ</t>
    </rPh>
    <rPh sb="4" eb="6">
      <t>ニエキ</t>
    </rPh>
    <rPh sb="6" eb="8">
      <t>キカイ</t>
    </rPh>
    <rPh sb="8" eb="10">
      <t>ウワヤ</t>
    </rPh>
    <phoneticPr fontId="8"/>
  </si>
  <si>
    <t>倉庫　鉄骨造</t>
    <rPh sb="0" eb="2">
      <t>ソウコ</t>
    </rPh>
    <rPh sb="3" eb="5">
      <t>テッコツ</t>
    </rPh>
    <rPh sb="5" eb="6">
      <t>ツク</t>
    </rPh>
    <phoneticPr fontId="8"/>
  </si>
  <si>
    <t>01046N-2-3</t>
  </si>
  <si>
    <t>荷役機械格納庫</t>
    <rPh sb="0" eb="2">
      <t>ニエキ</t>
    </rPh>
    <rPh sb="2" eb="4">
      <t>キカイ</t>
    </rPh>
    <rPh sb="4" eb="7">
      <t>カクノウコ</t>
    </rPh>
    <phoneticPr fontId="8"/>
  </si>
  <si>
    <t>01046N-2-4</t>
  </si>
  <si>
    <t>東地区書庫</t>
    <rPh sb="0" eb="1">
      <t>ヒガシ</t>
    </rPh>
    <rPh sb="1" eb="3">
      <t>チク</t>
    </rPh>
    <rPh sb="3" eb="5">
      <t>ショコ</t>
    </rPh>
    <phoneticPr fontId="8"/>
  </si>
  <si>
    <t>倉庫　木造</t>
    <rPh sb="0" eb="2">
      <t>ソウコ</t>
    </rPh>
    <rPh sb="3" eb="5">
      <t>モクゾウ</t>
    </rPh>
    <phoneticPr fontId="8"/>
  </si>
  <si>
    <t>01046N-2-5</t>
  </si>
  <si>
    <t>東地区機材倉</t>
    <rPh sb="0" eb="1">
      <t>ヒガシ</t>
    </rPh>
    <rPh sb="1" eb="3">
      <t>チク</t>
    </rPh>
    <rPh sb="3" eb="5">
      <t>キザイ</t>
    </rPh>
    <rPh sb="5" eb="6">
      <t>クラ</t>
    </rPh>
    <phoneticPr fontId="8"/>
  </si>
  <si>
    <t>倉庫　軽量鉄骨造</t>
    <rPh sb="0" eb="2">
      <t>ソウコ</t>
    </rPh>
    <rPh sb="3" eb="5">
      <t>ケイリョウ</t>
    </rPh>
    <rPh sb="5" eb="7">
      <t>テッコツ</t>
    </rPh>
    <rPh sb="7" eb="8">
      <t>ヅク</t>
    </rPh>
    <phoneticPr fontId="8"/>
  </si>
  <si>
    <t>01046N-2-6</t>
  </si>
  <si>
    <t>花畔ふ頭用地保管施設</t>
    <rPh sb="0" eb="1">
      <t>ハナ</t>
    </rPh>
    <rPh sb="3" eb="4">
      <t>トウ</t>
    </rPh>
    <rPh sb="4" eb="5">
      <t>ヨウ</t>
    </rPh>
    <rPh sb="5" eb="6">
      <t>チ</t>
    </rPh>
    <rPh sb="6" eb="8">
      <t>ホカン</t>
    </rPh>
    <rPh sb="8" eb="10">
      <t>シセツ</t>
    </rPh>
    <phoneticPr fontId="8"/>
  </si>
  <si>
    <t>倉庫　鉄骨造</t>
    <rPh sb="0" eb="2">
      <t>ソウコ</t>
    </rPh>
    <rPh sb="3" eb="5">
      <t>テッコツ</t>
    </rPh>
    <rPh sb="5" eb="6">
      <t>ヅク</t>
    </rPh>
    <phoneticPr fontId="8"/>
  </si>
  <si>
    <t>01046N-2-7</t>
  </si>
  <si>
    <t>西2号荷さばき地整備室棟</t>
    <rPh sb="0" eb="1">
      <t>ニシ</t>
    </rPh>
    <rPh sb="2" eb="3">
      <t>ゴウ</t>
    </rPh>
    <rPh sb="3" eb="4">
      <t>ニ</t>
    </rPh>
    <rPh sb="7" eb="8">
      <t>チ</t>
    </rPh>
    <rPh sb="8" eb="10">
      <t>セイビ</t>
    </rPh>
    <rPh sb="10" eb="11">
      <t>シツ</t>
    </rPh>
    <rPh sb="11" eb="12">
      <t>トウ</t>
    </rPh>
    <phoneticPr fontId="8"/>
  </si>
  <si>
    <t>倉庫</t>
    <rPh sb="0" eb="2">
      <t>ソウコ</t>
    </rPh>
    <phoneticPr fontId="8"/>
  </si>
  <si>
    <t>01046N-2-8</t>
  </si>
  <si>
    <t>西2号荷さばき地ポンプ室棟</t>
    <rPh sb="0" eb="1">
      <t>ニシ</t>
    </rPh>
    <rPh sb="2" eb="3">
      <t>ゴウ</t>
    </rPh>
    <rPh sb="3" eb="4">
      <t>ニ</t>
    </rPh>
    <rPh sb="7" eb="8">
      <t>チ</t>
    </rPh>
    <rPh sb="11" eb="12">
      <t>シツ</t>
    </rPh>
    <rPh sb="12" eb="13">
      <t>トウ</t>
    </rPh>
    <phoneticPr fontId="8"/>
  </si>
  <si>
    <t>01046F-5-3</t>
  </si>
  <si>
    <t>F 荷さばき施設</t>
    <rPh sb="2" eb="3">
      <t>ニ</t>
    </rPh>
    <rPh sb="6" eb="8">
      <t>シセツ</t>
    </rPh>
    <phoneticPr fontId="8"/>
  </si>
  <si>
    <t>上屋</t>
    <rPh sb="0" eb="2">
      <t>ウワヤ</t>
    </rPh>
    <phoneticPr fontId="8"/>
  </si>
  <si>
    <t>公共上屋樽川1号</t>
    <rPh sb="0" eb="2">
      <t>コウキョウ</t>
    </rPh>
    <rPh sb="2" eb="3">
      <t>ウエ</t>
    </rPh>
    <rPh sb="3" eb="4">
      <t>ヤ</t>
    </rPh>
    <rPh sb="4" eb="6">
      <t>タルカワ</t>
    </rPh>
    <rPh sb="7" eb="8">
      <t>ゴウ</t>
    </rPh>
    <phoneticPr fontId="8"/>
  </si>
  <si>
    <t>港湾事業特別会計</t>
    <rPh sb="0" eb="2">
      <t>コウワン</t>
    </rPh>
    <rPh sb="2" eb="4">
      <t>ジギョウ</t>
    </rPh>
    <rPh sb="4" eb="6">
      <t>トクベツ</t>
    </rPh>
    <rPh sb="6" eb="8">
      <t>カイケイ</t>
    </rPh>
    <phoneticPr fontId="8"/>
  </si>
  <si>
    <t>01046F-5-5</t>
  </si>
  <si>
    <t>公共上屋樽川2号</t>
    <rPh sb="0" eb="2">
      <t>コウキョウ</t>
    </rPh>
    <rPh sb="2" eb="4">
      <t>ウワヤ</t>
    </rPh>
    <rPh sb="4" eb="6">
      <t>タルカワ</t>
    </rPh>
    <rPh sb="7" eb="8">
      <t>ゴウ</t>
    </rPh>
    <phoneticPr fontId="8"/>
  </si>
  <si>
    <t>01046F-5-6</t>
  </si>
  <si>
    <t>公共上屋花畔2号</t>
    <rPh sb="0" eb="2">
      <t>コウキョウ</t>
    </rPh>
    <rPh sb="2" eb="3">
      <t>ウエ</t>
    </rPh>
    <rPh sb="3" eb="4">
      <t>ヤ</t>
    </rPh>
    <rPh sb="4" eb="5">
      <t>ハナ</t>
    </rPh>
    <rPh sb="7" eb="8">
      <t>ゴウ</t>
    </rPh>
    <phoneticPr fontId="8"/>
  </si>
  <si>
    <t>01046F-5-7</t>
  </si>
  <si>
    <t>公共上屋花畔3号</t>
    <rPh sb="0" eb="2">
      <t>コウキョウ</t>
    </rPh>
    <rPh sb="2" eb="3">
      <t>ウエ</t>
    </rPh>
    <rPh sb="3" eb="4">
      <t>ヤ</t>
    </rPh>
    <rPh sb="4" eb="5">
      <t>ハナ</t>
    </rPh>
    <rPh sb="7" eb="8">
      <t>ゴウ</t>
    </rPh>
    <phoneticPr fontId="8"/>
  </si>
  <si>
    <t>01046A-1-2</t>
    <phoneticPr fontId="8"/>
  </si>
  <si>
    <t>インフラ/工作物</t>
    <rPh sb="5" eb="8">
      <t>コウサクブツ</t>
    </rPh>
    <phoneticPr fontId="8"/>
  </si>
  <si>
    <t>A 水域施設</t>
    <rPh sb="2" eb="4">
      <t>スイイキ</t>
    </rPh>
    <rPh sb="4" eb="6">
      <t>シセツ</t>
    </rPh>
    <phoneticPr fontId="8"/>
  </si>
  <si>
    <t>航路</t>
    <rPh sb="0" eb="2">
      <t>コウロ</t>
    </rPh>
    <phoneticPr fontId="8"/>
  </si>
  <si>
    <t>東地区航路</t>
    <rPh sb="0" eb="1">
      <t>ヒガシ</t>
    </rPh>
    <rPh sb="1" eb="3">
      <t>チク</t>
    </rPh>
    <rPh sb="3" eb="5">
      <t>コウロ</t>
    </rPh>
    <phoneticPr fontId="8"/>
  </si>
  <si>
    <t>港湾施設</t>
    <rPh sb="0" eb="2">
      <t>コウワン</t>
    </rPh>
    <rPh sb="2" eb="4">
      <t>シセツ</t>
    </rPh>
    <phoneticPr fontId="8"/>
  </si>
  <si>
    <t>01046A-8-1</t>
    <phoneticPr fontId="8"/>
  </si>
  <si>
    <t>船だまり</t>
    <rPh sb="0" eb="1">
      <t>フネ</t>
    </rPh>
    <phoneticPr fontId="8"/>
  </si>
  <si>
    <t>東地区漁船溜(-3.0M)</t>
    <rPh sb="0" eb="1">
      <t>ヒガシ</t>
    </rPh>
    <rPh sb="1" eb="3">
      <t>チク</t>
    </rPh>
    <rPh sb="3" eb="5">
      <t>ギョセン</t>
    </rPh>
    <rPh sb="5" eb="6">
      <t>タマ</t>
    </rPh>
    <phoneticPr fontId="8"/>
  </si>
  <si>
    <t>㎥</t>
    <phoneticPr fontId="8"/>
  </si>
  <si>
    <t>01046A-8-3</t>
    <phoneticPr fontId="8"/>
  </si>
  <si>
    <t>東地区小型船溜（-4.0M)</t>
    <rPh sb="0" eb="1">
      <t>ヒガシ</t>
    </rPh>
    <rPh sb="1" eb="3">
      <t>チク</t>
    </rPh>
    <rPh sb="3" eb="5">
      <t>コガタ</t>
    </rPh>
    <rPh sb="5" eb="6">
      <t>フネ</t>
    </rPh>
    <rPh sb="6" eb="7">
      <t>タ</t>
    </rPh>
    <phoneticPr fontId="8"/>
  </si>
  <si>
    <t>01046B-1-6</t>
    <phoneticPr fontId="8"/>
  </si>
  <si>
    <t>B 外郭施設</t>
    <rPh sb="2" eb="4">
      <t>ガイカク</t>
    </rPh>
    <rPh sb="4" eb="6">
      <t>シセツ</t>
    </rPh>
    <phoneticPr fontId="8"/>
  </si>
  <si>
    <t>防波堤</t>
    <rPh sb="0" eb="3">
      <t>ボウハテイ</t>
    </rPh>
    <phoneticPr fontId="8"/>
  </si>
  <si>
    <t>東船溜東防波堤</t>
    <rPh sb="0" eb="1">
      <t>ヒガシ</t>
    </rPh>
    <rPh sb="1" eb="2">
      <t>フネ</t>
    </rPh>
    <rPh sb="2" eb="3">
      <t>タ</t>
    </rPh>
    <rPh sb="3" eb="4">
      <t>ヒガシ</t>
    </rPh>
    <rPh sb="4" eb="7">
      <t>ボウハテイ</t>
    </rPh>
    <phoneticPr fontId="8"/>
  </si>
  <si>
    <t>01046B-1-7</t>
    <phoneticPr fontId="8"/>
  </si>
  <si>
    <t>東船溜西防波堤</t>
    <rPh sb="0" eb="1">
      <t>ヒガシ</t>
    </rPh>
    <rPh sb="1" eb="2">
      <t>フネ</t>
    </rPh>
    <rPh sb="2" eb="3">
      <t>タ</t>
    </rPh>
    <rPh sb="3" eb="4">
      <t>ニシ</t>
    </rPh>
    <rPh sb="4" eb="7">
      <t>ボウハテイ</t>
    </rPh>
    <phoneticPr fontId="8"/>
  </si>
  <si>
    <t>01046B-5-3</t>
    <phoneticPr fontId="8"/>
  </si>
  <si>
    <t>護岸</t>
    <rPh sb="0" eb="2">
      <t>ゴガン</t>
    </rPh>
    <phoneticPr fontId="8"/>
  </si>
  <si>
    <t>東4号護岸</t>
    <rPh sb="0" eb="1">
      <t>ヒガシ</t>
    </rPh>
    <rPh sb="2" eb="3">
      <t>ゴウ</t>
    </rPh>
    <rPh sb="3" eb="5">
      <t>ゴガン</t>
    </rPh>
    <phoneticPr fontId="8"/>
  </si>
  <si>
    <t>01046B-5-4</t>
    <phoneticPr fontId="8"/>
  </si>
  <si>
    <t>東2号護岸</t>
    <rPh sb="0" eb="1">
      <t>ヒガシ</t>
    </rPh>
    <rPh sb="2" eb="3">
      <t>ゴウ</t>
    </rPh>
    <rPh sb="3" eb="5">
      <t>ゴガン</t>
    </rPh>
    <phoneticPr fontId="8"/>
  </si>
  <si>
    <t>01046B-5-5</t>
    <phoneticPr fontId="8"/>
  </si>
  <si>
    <t>東3号護岸</t>
    <rPh sb="0" eb="1">
      <t>ヒガシ</t>
    </rPh>
    <rPh sb="2" eb="3">
      <t>ゴウ</t>
    </rPh>
    <rPh sb="3" eb="5">
      <t>ゴガン</t>
    </rPh>
    <phoneticPr fontId="8"/>
  </si>
  <si>
    <t>01046B-5-6</t>
    <phoneticPr fontId="8"/>
  </si>
  <si>
    <t>中央ふ頭Ⅰ護岸</t>
    <rPh sb="0" eb="2">
      <t>チュウオウ</t>
    </rPh>
    <rPh sb="3" eb="4">
      <t>トウ</t>
    </rPh>
    <rPh sb="5" eb="7">
      <t>ゴガン</t>
    </rPh>
    <phoneticPr fontId="8"/>
  </si>
  <si>
    <t>01046B-5-7</t>
    <phoneticPr fontId="8"/>
  </si>
  <si>
    <t>中央ふ頭H3護岸</t>
    <rPh sb="0" eb="2">
      <t>チュウオウ</t>
    </rPh>
    <rPh sb="3" eb="4">
      <t>トウ</t>
    </rPh>
    <rPh sb="6" eb="8">
      <t>ゴガン</t>
    </rPh>
    <phoneticPr fontId="8"/>
  </si>
  <si>
    <t>01046B-5-9</t>
    <phoneticPr fontId="8"/>
  </si>
  <si>
    <t>中央ふ頭C3護岸</t>
    <rPh sb="0" eb="2">
      <t>チュウオウ</t>
    </rPh>
    <rPh sb="3" eb="4">
      <t>トウ</t>
    </rPh>
    <rPh sb="6" eb="8">
      <t>ゴガン</t>
    </rPh>
    <phoneticPr fontId="8"/>
  </si>
  <si>
    <t>01046B-5-17</t>
    <phoneticPr fontId="8"/>
  </si>
  <si>
    <t>中央ふ頭A護岸</t>
    <rPh sb="0" eb="2">
      <t>チュウオウ</t>
    </rPh>
    <rPh sb="3" eb="4">
      <t>トウ</t>
    </rPh>
    <rPh sb="5" eb="7">
      <t>ゴガン</t>
    </rPh>
    <phoneticPr fontId="8"/>
  </si>
  <si>
    <t>01046B-5-19</t>
    <phoneticPr fontId="8"/>
  </si>
  <si>
    <t>災害復旧護岸（天然海岸）</t>
    <rPh sb="0" eb="2">
      <t>サイガイ</t>
    </rPh>
    <rPh sb="2" eb="4">
      <t>フッキュウ</t>
    </rPh>
    <rPh sb="4" eb="6">
      <t>ゴガン</t>
    </rPh>
    <rPh sb="7" eb="9">
      <t>テンネン</t>
    </rPh>
    <rPh sb="9" eb="11">
      <t>カイガン</t>
    </rPh>
    <phoneticPr fontId="8"/>
  </si>
  <si>
    <t>01046B-5-20</t>
    <phoneticPr fontId="8"/>
  </si>
  <si>
    <t>中央西海岸</t>
    <rPh sb="0" eb="2">
      <t>チュウオウ</t>
    </rPh>
    <rPh sb="2" eb="3">
      <t>ニシ</t>
    </rPh>
    <rPh sb="3" eb="5">
      <t>カイガン</t>
    </rPh>
    <phoneticPr fontId="8"/>
  </si>
  <si>
    <t>01046B-5-28</t>
    <phoneticPr fontId="8"/>
  </si>
  <si>
    <t>西1号護岸</t>
    <rPh sb="0" eb="1">
      <t>ニシ</t>
    </rPh>
    <rPh sb="2" eb="3">
      <t>ゴウ</t>
    </rPh>
    <rPh sb="3" eb="5">
      <t>ゴガン</t>
    </rPh>
    <phoneticPr fontId="8"/>
  </si>
  <si>
    <t>01046B-5-29</t>
    <phoneticPr fontId="8"/>
  </si>
  <si>
    <t>西2号護岸</t>
    <rPh sb="0" eb="1">
      <t>ニシ</t>
    </rPh>
    <rPh sb="2" eb="3">
      <t>ゴウ</t>
    </rPh>
    <rPh sb="3" eb="5">
      <t>ゴガン</t>
    </rPh>
    <phoneticPr fontId="8"/>
  </si>
  <si>
    <t>01046C-6-1</t>
    <phoneticPr fontId="8"/>
  </si>
  <si>
    <t>C 係留施設</t>
    <rPh sb="2" eb="4">
      <t>ケイリュウ</t>
    </rPh>
    <rPh sb="4" eb="6">
      <t>シセツ</t>
    </rPh>
    <phoneticPr fontId="8"/>
  </si>
  <si>
    <t>物揚場</t>
    <rPh sb="0" eb="2">
      <t>モノア</t>
    </rPh>
    <rPh sb="2" eb="3">
      <t>バ</t>
    </rPh>
    <phoneticPr fontId="8"/>
  </si>
  <si>
    <t>東1号物揚場</t>
    <rPh sb="0" eb="1">
      <t>ヒガシ</t>
    </rPh>
    <rPh sb="2" eb="3">
      <t>ゴウ</t>
    </rPh>
    <rPh sb="3" eb="5">
      <t>モノア</t>
    </rPh>
    <rPh sb="5" eb="6">
      <t>バ</t>
    </rPh>
    <phoneticPr fontId="8"/>
  </si>
  <si>
    <t>物揚場</t>
  </si>
  <si>
    <t>01046C-6-5</t>
    <phoneticPr fontId="8"/>
  </si>
  <si>
    <t>東船溜物揚場</t>
    <rPh sb="0" eb="1">
      <t>ヒガシ</t>
    </rPh>
    <rPh sb="1" eb="2">
      <t>フネ</t>
    </rPh>
    <rPh sb="2" eb="3">
      <t>タ</t>
    </rPh>
    <rPh sb="3" eb="5">
      <t>モノア</t>
    </rPh>
    <rPh sb="5" eb="6">
      <t>バ</t>
    </rPh>
    <phoneticPr fontId="8"/>
  </si>
  <si>
    <t>01046D-1-1</t>
    <phoneticPr fontId="8"/>
  </si>
  <si>
    <t>D 臨港交通施設</t>
    <rPh sb="2" eb="4">
      <t>リンコウ</t>
    </rPh>
    <rPh sb="4" eb="6">
      <t>コウツウ</t>
    </rPh>
    <rPh sb="6" eb="8">
      <t>シセツ</t>
    </rPh>
    <phoneticPr fontId="8"/>
  </si>
  <si>
    <t>車道</t>
    <rPh sb="0" eb="2">
      <t>シャドウ</t>
    </rPh>
    <phoneticPr fontId="8"/>
  </si>
  <si>
    <t>東ふ頭線道路</t>
    <rPh sb="0" eb="1">
      <t>ヒガシ</t>
    </rPh>
    <rPh sb="2" eb="3">
      <t>トウ</t>
    </rPh>
    <rPh sb="3" eb="4">
      <t>セン</t>
    </rPh>
    <rPh sb="4" eb="6">
      <t>ドウロ</t>
    </rPh>
    <phoneticPr fontId="8"/>
  </si>
  <si>
    <t>01046D-1-3</t>
    <phoneticPr fontId="8"/>
  </si>
  <si>
    <t>東2号線道路</t>
    <rPh sb="0" eb="1">
      <t>ヒガシ</t>
    </rPh>
    <rPh sb="2" eb="4">
      <t>ゴウセン</t>
    </rPh>
    <rPh sb="4" eb="6">
      <t>ドウロ</t>
    </rPh>
    <phoneticPr fontId="8"/>
  </si>
  <si>
    <t>01046D-1-4</t>
    <phoneticPr fontId="8"/>
  </si>
  <si>
    <t>東6号線道路</t>
    <rPh sb="0" eb="1">
      <t>ヒガシ</t>
    </rPh>
    <rPh sb="2" eb="4">
      <t>ゴウセン</t>
    </rPh>
    <rPh sb="4" eb="6">
      <t>ドウロ</t>
    </rPh>
    <phoneticPr fontId="8"/>
  </si>
  <si>
    <t>01046D-1-6</t>
    <phoneticPr fontId="8"/>
  </si>
  <si>
    <t>東3号線道路</t>
    <phoneticPr fontId="8"/>
  </si>
  <si>
    <t>01046D-1-7</t>
    <phoneticPr fontId="8"/>
  </si>
  <si>
    <t>東5号線道路</t>
    <phoneticPr fontId="8"/>
  </si>
  <si>
    <t>01046D-1-8</t>
    <phoneticPr fontId="8"/>
  </si>
  <si>
    <t>東4号線道路</t>
    <rPh sb="0" eb="1">
      <t>ヒガシ</t>
    </rPh>
    <rPh sb="2" eb="4">
      <t>ゴウセン</t>
    </rPh>
    <rPh sb="4" eb="6">
      <t>ドウロ</t>
    </rPh>
    <phoneticPr fontId="8"/>
  </si>
  <si>
    <t>01046D-1-9</t>
    <phoneticPr fontId="8"/>
  </si>
  <si>
    <t>東8号線道路</t>
    <rPh sb="0" eb="1">
      <t>ヒガシ</t>
    </rPh>
    <rPh sb="2" eb="4">
      <t>ゴウセン</t>
    </rPh>
    <rPh sb="4" eb="6">
      <t>ドウロ</t>
    </rPh>
    <phoneticPr fontId="8"/>
  </si>
  <si>
    <t>01046D-1-10</t>
    <phoneticPr fontId="8"/>
  </si>
  <si>
    <t>東9号線道路</t>
    <rPh sb="0" eb="1">
      <t>ヒガシ</t>
    </rPh>
    <rPh sb="2" eb="4">
      <t>ゴウセン</t>
    </rPh>
    <rPh sb="4" eb="6">
      <t>ドウロ</t>
    </rPh>
    <phoneticPr fontId="8"/>
  </si>
  <si>
    <t>01046D-1-11</t>
    <phoneticPr fontId="8"/>
  </si>
  <si>
    <t>東10号線道路</t>
    <rPh sb="0" eb="1">
      <t>ヒガシ</t>
    </rPh>
    <rPh sb="3" eb="5">
      <t>ゴウセン</t>
    </rPh>
    <rPh sb="5" eb="7">
      <t>ドウロ</t>
    </rPh>
    <phoneticPr fontId="8"/>
  </si>
  <si>
    <t>01046D-1-12</t>
    <phoneticPr fontId="8"/>
  </si>
  <si>
    <t>東・花畔ふ頭線道路（中央ふ頭線）</t>
    <rPh sb="0" eb="1">
      <t>ヒガシ</t>
    </rPh>
    <rPh sb="2" eb="4">
      <t>バンナグロ</t>
    </rPh>
    <rPh sb="5" eb="6">
      <t>トウ</t>
    </rPh>
    <rPh sb="6" eb="7">
      <t>セン</t>
    </rPh>
    <rPh sb="7" eb="9">
      <t>ドウロ</t>
    </rPh>
    <rPh sb="10" eb="12">
      <t>チュウオウ</t>
    </rPh>
    <rPh sb="13" eb="14">
      <t>トウ</t>
    </rPh>
    <rPh sb="14" eb="15">
      <t>セン</t>
    </rPh>
    <phoneticPr fontId="8"/>
  </si>
  <si>
    <t>01046D-1-13</t>
    <phoneticPr fontId="8"/>
  </si>
  <si>
    <t>花畔幹線道路</t>
    <rPh sb="0" eb="2">
      <t>バンナグロ</t>
    </rPh>
    <rPh sb="2" eb="4">
      <t>カンセン</t>
    </rPh>
    <rPh sb="4" eb="6">
      <t>ドウロ</t>
    </rPh>
    <phoneticPr fontId="8"/>
  </si>
  <si>
    <t>01046D-1-14</t>
    <phoneticPr fontId="8"/>
  </si>
  <si>
    <t>花畔1号線道路</t>
    <rPh sb="0" eb="2">
      <t>バンナグロ</t>
    </rPh>
    <rPh sb="3" eb="5">
      <t>ゴウセン</t>
    </rPh>
    <rPh sb="5" eb="7">
      <t>ドウロ</t>
    </rPh>
    <phoneticPr fontId="8"/>
  </si>
  <si>
    <t>01046D-1-15</t>
    <phoneticPr fontId="8"/>
  </si>
  <si>
    <t>花畔2号線道路</t>
    <rPh sb="0" eb="2">
      <t>バンナグロ</t>
    </rPh>
    <rPh sb="3" eb="5">
      <t>ゴウセン</t>
    </rPh>
    <rPh sb="5" eb="7">
      <t>ドウロ</t>
    </rPh>
    <phoneticPr fontId="8"/>
  </si>
  <si>
    <t>01046D-1-16</t>
    <phoneticPr fontId="8"/>
  </si>
  <si>
    <t>花畔3号線道路</t>
    <rPh sb="0" eb="2">
      <t>バンナグロ</t>
    </rPh>
    <rPh sb="3" eb="5">
      <t>ゴウセン</t>
    </rPh>
    <rPh sb="5" eb="7">
      <t>ドウロ</t>
    </rPh>
    <phoneticPr fontId="8"/>
  </si>
  <si>
    <t>01046D-1-17</t>
    <phoneticPr fontId="8"/>
  </si>
  <si>
    <t>花畔ふ頭線道路</t>
    <rPh sb="0" eb="2">
      <t>バンナグロ</t>
    </rPh>
    <rPh sb="3" eb="4">
      <t>トウ</t>
    </rPh>
    <rPh sb="4" eb="5">
      <t>セン</t>
    </rPh>
    <rPh sb="5" eb="7">
      <t>ドウロ</t>
    </rPh>
    <phoneticPr fontId="8"/>
  </si>
  <si>
    <t>01046D-1-18</t>
    <phoneticPr fontId="8"/>
  </si>
  <si>
    <t>小型船溜線道路</t>
    <rPh sb="4" eb="5">
      <t>セン</t>
    </rPh>
    <rPh sb="5" eb="7">
      <t>ドウロ</t>
    </rPh>
    <phoneticPr fontId="8"/>
  </si>
  <si>
    <t>01046D-1-19</t>
    <phoneticPr fontId="8"/>
  </si>
  <si>
    <t>東・花畔ふ頭線道路（防風林線）</t>
    <rPh sb="0" eb="1">
      <t>ヒガシ</t>
    </rPh>
    <rPh sb="2" eb="4">
      <t>バンナグロ</t>
    </rPh>
    <rPh sb="5" eb="6">
      <t>トウ</t>
    </rPh>
    <rPh sb="6" eb="7">
      <t>セン</t>
    </rPh>
    <rPh sb="7" eb="9">
      <t>ドウロ</t>
    </rPh>
    <rPh sb="10" eb="13">
      <t>ボウフウリン</t>
    </rPh>
    <rPh sb="13" eb="14">
      <t>セン</t>
    </rPh>
    <phoneticPr fontId="8"/>
  </si>
  <si>
    <t>01046D-1-20</t>
    <phoneticPr fontId="8"/>
  </si>
  <si>
    <t>東・花畔ふ頭線道路（海岸線）</t>
    <rPh sb="0" eb="1">
      <t>ヒガシ</t>
    </rPh>
    <rPh sb="2" eb="4">
      <t>バンナグロ</t>
    </rPh>
    <rPh sb="5" eb="6">
      <t>トウ</t>
    </rPh>
    <rPh sb="6" eb="7">
      <t>セン</t>
    </rPh>
    <rPh sb="7" eb="9">
      <t>ドウロ</t>
    </rPh>
    <rPh sb="10" eb="12">
      <t>カイガン</t>
    </rPh>
    <rPh sb="12" eb="13">
      <t>セン</t>
    </rPh>
    <phoneticPr fontId="8"/>
  </si>
  <si>
    <t>01046D-1-21</t>
    <phoneticPr fontId="8"/>
  </si>
  <si>
    <t>花畔・樽川ふ頭連絡道路</t>
    <rPh sb="6" eb="7">
      <t>トウ</t>
    </rPh>
    <rPh sb="7" eb="9">
      <t>レンラク</t>
    </rPh>
    <rPh sb="9" eb="11">
      <t>ドウロ</t>
    </rPh>
    <phoneticPr fontId="8"/>
  </si>
  <si>
    <t>01046D-1-22</t>
    <phoneticPr fontId="8"/>
  </si>
  <si>
    <t>樽川ふ頭線道路</t>
    <rPh sb="0" eb="2">
      <t>タルカワ</t>
    </rPh>
    <rPh sb="3" eb="4">
      <t>トウ</t>
    </rPh>
    <rPh sb="4" eb="5">
      <t>セン</t>
    </rPh>
    <rPh sb="5" eb="7">
      <t>ドウロ</t>
    </rPh>
    <phoneticPr fontId="8"/>
  </si>
  <si>
    <t>01046D-1-23</t>
    <phoneticPr fontId="8"/>
  </si>
  <si>
    <t>樽川線道路</t>
    <rPh sb="0" eb="2">
      <t>タルカワ</t>
    </rPh>
    <rPh sb="2" eb="3">
      <t>セン</t>
    </rPh>
    <rPh sb="3" eb="5">
      <t>ドウロ</t>
    </rPh>
    <phoneticPr fontId="8"/>
  </si>
  <si>
    <t>01046D-1-24</t>
    <phoneticPr fontId="8"/>
  </si>
  <si>
    <t>樽川1号線道路</t>
    <rPh sb="0" eb="2">
      <t>タルカワ</t>
    </rPh>
    <rPh sb="3" eb="5">
      <t>ゴウセン</t>
    </rPh>
    <rPh sb="5" eb="7">
      <t>ドウロ</t>
    </rPh>
    <phoneticPr fontId="8"/>
  </si>
  <si>
    <t>01046D-1-25</t>
    <phoneticPr fontId="8"/>
  </si>
  <si>
    <t>樽川幹線道路</t>
    <rPh sb="0" eb="2">
      <t>タルカワ</t>
    </rPh>
    <rPh sb="2" eb="4">
      <t>カンセン</t>
    </rPh>
    <rPh sb="4" eb="6">
      <t>ドウロ</t>
    </rPh>
    <phoneticPr fontId="8"/>
  </si>
  <si>
    <t>01046D-1-26</t>
    <phoneticPr fontId="8"/>
  </si>
  <si>
    <t>樽川2号線道路</t>
    <rPh sb="0" eb="2">
      <t>タルカワ</t>
    </rPh>
    <rPh sb="3" eb="5">
      <t>ゴウセン</t>
    </rPh>
    <rPh sb="5" eb="7">
      <t>ドウロ</t>
    </rPh>
    <phoneticPr fontId="8"/>
  </si>
  <si>
    <t>01046D-1-27</t>
    <phoneticPr fontId="8"/>
  </si>
  <si>
    <t>花畔4号線道路</t>
    <rPh sb="4" eb="5">
      <t>セン</t>
    </rPh>
    <rPh sb="5" eb="7">
      <t>ドウロ</t>
    </rPh>
    <phoneticPr fontId="8"/>
  </si>
  <si>
    <t>01046D-1-28</t>
    <phoneticPr fontId="8"/>
  </si>
  <si>
    <t>樽川3号線道路</t>
    <rPh sb="0" eb="2">
      <t>タルカワ</t>
    </rPh>
    <rPh sb="3" eb="5">
      <t>ゴウセン</t>
    </rPh>
    <rPh sb="5" eb="7">
      <t>ドウロ</t>
    </rPh>
    <phoneticPr fontId="8"/>
  </si>
  <si>
    <t>01046D-1-29</t>
    <phoneticPr fontId="8"/>
  </si>
  <si>
    <t>東船溜線道路</t>
    <rPh sb="3" eb="4">
      <t>セン</t>
    </rPh>
    <rPh sb="4" eb="6">
      <t>ドウロ</t>
    </rPh>
    <phoneticPr fontId="8"/>
  </si>
  <si>
    <t>01046D-1-30</t>
    <phoneticPr fontId="8"/>
  </si>
  <si>
    <t>東船溜1号線道路</t>
    <rPh sb="4" eb="5">
      <t>ゴウ</t>
    </rPh>
    <rPh sb="5" eb="6">
      <t>セン</t>
    </rPh>
    <rPh sb="6" eb="8">
      <t>ドウロ</t>
    </rPh>
    <phoneticPr fontId="8"/>
  </si>
  <si>
    <t>01046D-1-31</t>
    <phoneticPr fontId="8"/>
  </si>
  <si>
    <t>東船溜2号線道路</t>
    <rPh sb="4" eb="5">
      <t>ゴウ</t>
    </rPh>
    <rPh sb="5" eb="6">
      <t>セン</t>
    </rPh>
    <rPh sb="6" eb="8">
      <t>ドウロ</t>
    </rPh>
    <phoneticPr fontId="8"/>
  </si>
  <si>
    <t>01046D-1-32</t>
    <phoneticPr fontId="8"/>
  </si>
  <si>
    <t>中央花畔線道路</t>
    <rPh sb="0" eb="2">
      <t>チュウオウ</t>
    </rPh>
    <rPh sb="2" eb="3">
      <t>ハナ</t>
    </rPh>
    <rPh sb="4" eb="5">
      <t>セン</t>
    </rPh>
    <rPh sb="5" eb="7">
      <t>ドウロ</t>
    </rPh>
    <phoneticPr fontId="8"/>
  </si>
  <si>
    <t>01046D-1-33</t>
    <phoneticPr fontId="8"/>
  </si>
  <si>
    <t>花畔5号線道路</t>
    <rPh sb="0" eb="2">
      <t>バンナグロ</t>
    </rPh>
    <rPh sb="3" eb="4">
      <t>ゴウ</t>
    </rPh>
    <rPh sb="4" eb="5">
      <t>セン</t>
    </rPh>
    <rPh sb="5" eb="7">
      <t>ドウロ</t>
    </rPh>
    <phoneticPr fontId="8"/>
  </si>
  <si>
    <t>01046D-1-34</t>
    <phoneticPr fontId="8"/>
  </si>
  <si>
    <t>樽川4号線道路</t>
    <rPh sb="0" eb="2">
      <t>タルカワ</t>
    </rPh>
    <rPh sb="3" eb="5">
      <t>ゴウセン</t>
    </rPh>
    <rPh sb="5" eb="7">
      <t>ドウロ</t>
    </rPh>
    <phoneticPr fontId="8"/>
  </si>
  <si>
    <t>01046D-1-35</t>
    <phoneticPr fontId="8"/>
  </si>
  <si>
    <t>花畔6号線道路</t>
    <rPh sb="0" eb="1">
      <t>ハナ</t>
    </rPh>
    <rPh sb="3" eb="4">
      <t>ゴウ</t>
    </rPh>
    <rPh sb="4" eb="5">
      <t>セン</t>
    </rPh>
    <rPh sb="5" eb="7">
      <t>ドウロ</t>
    </rPh>
    <phoneticPr fontId="8"/>
  </si>
  <si>
    <t>01046D-1-36</t>
    <phoneticPr fontId="8"/>
  </si>
  <si>
    <t>西・樽川ふ頭線道路</t>
    <rPh sb="0" eb="1">
      <t>ニシ</t>
    </rPh>
    <rPh sb="2" eb="4">
      <t>タルカワ</t>
    </rPh>
    <rPh sb="5" eb="6">
      <t>トウ</t>
    </rPh>
    <rPh sb="6" eb="7">
      <t>セン</t>
    </rPh>
    <rPh sb="7" eb="9">
      <t>ドウロ</t>
    </rPh>
    <phoneticPr fontId="8"/>
  </si>
  <si>
    <t>01046D-1-37</t>
    <phoneticPr fontId="8"/>
  </si>
  <si>
    <t>西ふ頭線道路</t>
    <rPh sb="0" eb="1">
      <t>ニシ</t>
    </rPh>
    <rPh sb="2" eb="3">
      <t>トウ</t>
    </rPh>
    <rPh sb="3" eb="4">
      <t>セン</t>
    </rPh>
    <rPh sb="4" eb="6">
      <t>ドウロ</t>
    </rPh>
    <phoneticPr fontId="8"/>
  </si>
  <si>
    <t>01046D-1-38</t>
    <phoneticPr fontId="8"/>
  </si>
  <si>
    <t>西1号線道路</t>
    <rPh sb="0" eb="1">
      <t>ニシ</t>
    </rPh>
    <rPh sb="2" eb="4">
      <t>ゴウセン</t>
    </rPh>
    <rPh sb="4" eb="6">
      <t>ドウロ</t>
    </rPh>
    <phoneticPr fontId="8"/>
  </si>
  <si>
    <t>01046D-1-39</t>
    <phoneticPr fontId="8"/>
  </si>
  <si>
    <t>西2号線道路</t>
    <rPh sb="0" eb="1">
      <t>ニシ</t>
    </rPh>
    <rPh sb="2" eb="3">
      <t>ゴウ</t>
    </rPh>
    <rPh sb="3" eb="4">
      <t>セン</t>
    </rPh>
    <rPh sb="4" eb="6">
      <t>ドウロ</t>
    </rPh>
    <phoneticPr fontId="8"/>
  </si>
  <si>
    <t>01046D-1-40</t>
    <phoneticPr fontId="8"/>
  </si>
  <si>
    <t>東線</t>
    <rPh sb="0" eb="1">
      <t>ヒガシ</t>
    </rPh>
    <rPh sb="1" eb="2">
      <t>セン</t>
    </rPh>
    <phoneticPr fontId="8"/>
  </si>
  <si>
    <t>01046D-1-41</t>
    <phoneticPr fontId="8"/>
  </si>
  <si>
    <t>01046D-5-1</t>
    <phoneticPr fontId="8"/>
  </si>
  <si>
    <t>望洋橋（車道橋）</t>
    <rPh sb="0" eb="2">
      <t>ボウヨウ</t>
    </rPh>
    <rPh sb="2" eb="3">
      <t>ハシ</t>
    </rPh>
    <rPh sb="4" eb="6">
      <t>シャドウ</t>
    </rPh>
    <rPh sb="6" eb="7">
      <t>ハシ</t>
    </rPh>
    <phoneticPr fontId="8"/>
  </si>
  <si>
    <t>橋梁</t>
    <rPh sb="0" eb="2">
      <t>キョウリョウ</t>
    </rPh>
    <phoneticPr fontId="8"/>
  </si>
  <si>
    <t>01046D-5-2</t>
    <phoneticPr fontId="8"/>
  </si>
  <si>
    <t>望洋橋（歩道橋）</t>
    <rPh sb="0" eb="2">
      <t>ボウヨウ</t>
    </rPh>
    <rPh sb="2" eb="3">
      <t>ハシ</t>
    </rPh>
    <rPh sb="4" eb="7">
      <t>ホドウキョウ</t>
    </rPh>
    <phoneticPr fontId="8"/>
  </si>
  <si>
    <t>01046E-1-1</t>
    <phoneticPr fontId="8"/>
  </si>
  <si>
    <t>E 航行補助施設</t>
    <rPh sb="2" eb="4">
      <t>コウコウ</t>
    </rPh>
    <rPh sb="4" eb="6">
      <t>ホジョ</t>
    </rPh>
    <rPh sb="6" eb="8">
      <t>シセツ</t>
    </rPh>
    <phoneticPr fontId="8"/>
  </si>
  <si>
    <t>航路標識</t>
    <rPh sb="0" eb="2">
      <t>コウロ</t>
    </rPh>
    <rPh sb="2" eb="4">
      <t>ヒョウシキ</t>
    </rPh>
    <phoneticPr fontId="8"/>
  </si>
  <si>
    <t>島防波堤航路標識灯</t>
    <rPh sb="0" eb="4">
      <t>シマボウハテイ</t>
    </rPh>
    <rPh sb="4" eb="6">
      <t>コウロ</t>
    </rPh>
    <rPh sb="6" eb="9">
      <t>ヒョウシキトウ</t>
    </rPh>
    <phoneticPr fontId="8"/>
  </si>
  <si>
    <t>km</t>
    <phoneticPr fontId="8"/>
  </si>
  <si>
    <t>01046E-1-2</t>
    <phoneticPr fontId="8"/>
  </si>
  <si>
    <t>石狩湾新港管理組合導灯（前灯）</t>
    <rPh sb="0" eb="9">
      <t>イシカリワンシンコウカンリクミアイ</t>
    </rPh>
    <rPh sb="9" eb="10">
      <t>ミチビ</t>
    </rPh>
    <rPh sb="10" eb="11">
      <t>トモシビ</t>
    </rPh>
    <rPh sb="12" eb="13">
      <t>マエ</t>
    </rPh>
    <rPh sb="13" eb="14">
      <t>トモシビ</t>
    </rPh>
    <phoneticPr fontId="8"/>
  </si>
  <si>
    <t>01046E-1-3</t>
  </si>
  <si>
    <t>石狩湾新港管理組合導灯（後灯）</t>
    <rPh sb="0" eb="9">
      <t>イシカリワンシンコウカンリクミアイ</t>
    </rPh>
    <rPh sb="9" eb="10">
      <t>ミチビ</t>
    </rPh>
    <rPh sb="10" eb="11">
      <t>トモシビ</t>
    </rPh>
    <rPh sb="12" eb="13">
      <t>アト</t>
    </rPh>
    <rPh sb="13" eb="14">
      <t>トモシビ</t>
    </rPh>
    <phoneticPr fontId="8"/>
  </si>
  <si>
    <t>01046E-1-4</t>
  </si>
  <si>
    <t>中央水路灯浮標NO.1</t>
    <rPh sb="0" eb="2">
      <t>チュウオウ</t>
    </rPh>
    <rPh sb="2" eb="4">
      <t>スイロ</t>
    </rPh>
    <rPh sb="4" eb="5">
      <t>トモシビ</t>
    </rPh>
    <rPh sb="5" eb="6">
      <t>ウ</t>
    </rPh>
    <phoneticPr fontId="8"/>
  </si>
  <si>
    <t>01046E-1-5</t>
  </si>
  <si>
    <t>中央水路灯浮標NO.2</t>
    <rPh sb="0" eb="2">
      <t>チュウオウ</t>
    </rPh>
    <rPh sb="2" eb="4">
      <t>スイロ</t>
    </rPh>
    <rPh sb="4" eb="5">
      <t>トモシビ</t>
    </rPh>
    <rPh sb="5" eb="6">
      <t>ウ</t>
    </rPh>
    <phoneticPr fontId="8"/>
  </si>
  <si>
    <t>01046E-1-6</t>
  </si>
  <si>
    <t>中央水路灯浮標NO.3</t>
    <rPh sb="0" eb="2">
      <t>チュウオウ</t>
    </rPh>
    <rPh sb="2" eb="4">
      <t>スイロ</t>
    </rPh>
    <rPh sb="4" eb="5">
      <t>トモシビ</t>
    </rPh>
    <rPh sb="5" eb="6">
      <t>ウ</t>
    </rPh>
    <phoneticPr fontId="8"/>
  </si>
  <si>
    <t>01046E-1-7</t>
  </si>
  <si>
    <t>中央水路灯浮標NO.4</t>
    <rPh sb="0" eb="2">
      <t>チュウオウ</t>
    </rPh>
    <rPh sb="2" eb="4">
      <t>スイロ</t>
    </rPh>
    <rPh sb="4" eb="5">
      <t>トモシビ</t>
    </rPh>
    <rPh sb="5" eb="6">
      <t>ウ</t>
    </rPh>
    <phoneticPr fontId="8"/>
  </si>
  <si>
    <t>01046E-1-8</t>
  </si>
  <si>
    <t>中央・東地区泊地A灯浮標</t>
    <rPh sb="0" eb="2">
      <t>チュウオウ</t>
    </rPh>
    <rPh sb="3" eb="4">
      <t>ヒガシ</t>
    </rPh>
    <rPh sb="4" eb="6">
      <t>チク</t>
    </rPh>
    <rPh sb="6" eb="7">
      <t>トマリ</t>
    </rPh>
    <rPh sb="7" eb="8">
      <t>チ</t>
    </rPh>
    <phoneticPr fontId="8"/>
  </si>
  <si>
    <t>01046E-1-9</t>
  </si>
  <si>
    <t>中央・東地区泊地B灯浮標</t>
    <rPh sb="0" eb="2">
      <t>チュウオウ</t>
    </rPh>
    <rPh sb="3" eb="4">
      <t>ヒガシ</t>
    </rPh>
    <rPh sb="4" eb="6">
      <t>チク</t>
    </rPh>
    <rPh sb="6" eb="7">
      <t>トマリ</t>
    </rPh>
    <rPh sb="7" eb="8">
      <t>チ</t>
    </rPh>
    <phoneticPr fontId="8"/>
  </si>
  <si>
    <t>01046E-1-10</t>
  </si>
  <si>
    <t>中央・東地区泊地C灯浮標</t>
    <rPh sb="0" eb="2">
      <t>チュウオウ</t>
    </rPh>
    <rPh sb="3" eb="4">
      <t>ヒガシ</t>
    </rPh>
    <rPh sb="4" eb="6">
      <t>チク</t>
    </rPh>
    <rPh sb="6" eb="7">
      <t>トマリ</t>
    </rPh>
    <rPh sb="7" eb="8">
      <t>チ</t>
    </rPh>
    <phoneticPr fontId="8"/>
  </si>
  <si>
    <t>01046E-1-13</t>
    <phoneticPr fontId="8"/>
  </si>
  <si>
    <t>中央・東地区泊地D灯浮標</t>
    <rPh sb="0" eb="2">
      <t>チュウオウ</t>
    </rPh>
    <rPh sb="3" eb="4">
      <t>ヒガシ</t>
    </rPh>
    <rPh sb="4" eb="6">
      <t>チク</t>
    </rPh>
    <rPh sb="6" eb="7">
      <t>トマリ</t>
    </rPh>
    <rPh sb="7" eb="8">
      <t>チ</t>
    </rPh>
    <phoneticPr fontId="8"/>
  </si>
  <si>
    <t>01046E-1-14</t>
  </si>
  <si>
    <t>東船溜東防波堤灯浮標</t>
    <rPh sb="0" eb="1">
      <t>ヒガシ</t>
    </rPh>
    <rPh sb="1" eb="2">
      <t>フネ</t>
    </rPh>
    <rPh sb="2" eb="3">
      <t>タ</t>
    </rPh>
    <rPh sb="3" eb="4">
      <t>ヒガシ</t>
    </rPh>
    <rPh sb="4" eb="7">
      <t>ボウハテイ</t>
    </rPh>
    <phoneticPr fontId="8"/>
  </si>
  <si>
    <t>01046E-1-15</t>
  </si>
  <si>
    <t>東船溜西防波堤灯浮標</t>
    <rPh sb="0" eb="1">
      <t>ヒガシ</t>
    </rPh>
    <rPh sb="1" eb="2">
      <t>フネ</t>
    </rPh>
    <rPh sb="2" eb="3">
      <t>タ</t>
    </rPh>
    <rPh sb="3" eb="4">
      <t>ニシ</t>
    </rPh>
    <rPh sb="4" eb="7">
      <t>ボウハテイ</t>
    </rPh>
    <phoneticPr fontId="8"/>
  </si>
  <si>
    <t>01046E-1-16</t>
  </si>
  <si>
    <t>中央・東地区泊地E灯浮標</t>
    <rPh sb="0" eb="2">
      <t>チュウオウ</t>
    </rPh>
    <rPh sb="3" eb="4">
      <t>ヒガシ</t>
    </rPh>
    <rPh sb="4" eb="6">
      <t>チク</t>
    </rPh>
    <rPh sb="6" eb="7">
      <t>トマリ</t>
    </rPh>
    <rPh sb="7" eb="8">
      <t>チ</t>
    </rPh>
    <phoneticPr fontId="8"/>
  </si>
  <si>
    <t>01046F-1-1</t>
    <phoneticPr fontId="8"/>
  </si>
  <si>
    <t>固定式</t>
    <rPh sb="0" eb="2">
      <t>コテイ</t>
    </rPh>
    <rPh sb="2" eb="3">
      <t>シキ</t>
    </rPh>
    <phoneticPr fontId="8"/>
  </si>
  <si>
    <t>トラックスケール</t>
    <phoneticPr fontId="8"/>
  </si>
  <si>
    <t>01046F-1-2</t>
  </si>
  <si>
    <t>スタッカ付きシップローダー</t>
    <rPh sb="4" eb="5">
      <t>ツ</t>
    </rPh>
    <phoneticPr fontId="8"/>
  </si>
  <si>
    <t>01046F-4-2</t>
    <phoneticPr fontId="8"/>
  </si>
  <si>
    <t>荷さばき地</t>
    <rPh sb="0" eb="1">
      <t>ニ</t>
    </rPh>
    <rPh sb="4" eb="5">
      <t>チ</t>
    </rPh>
    <phoneticPr fontId="8"/>
  </si>
  <si>
    <t>東2号荷さばき地</t>
    <rPh sb="0" eb="1">
      <t>ヒガシ</t>
    </rPh>
    <rPh sb="2" eb="3">
      <t>ゴウ</t>
    </rPh>
    <rPh sb="3" eb="4">
      <t>ニ</t>
    </rPh>
    <rPh sb="7" eb="8">
      <t>チ</t>
    </rPh>
    <phoneticPr fontId="8"/>
  </si>
  <si>
    <t>01046F-4-3</t>
  </si>
  <si>
    <t>東5号荷さばき地</t>
    <rPh sb="0" eb="1">
      <t>ヒガシ</t>
    </rPh>
    <rPh sb="2" eb="3">
      <t>ゴウ</t>
    </rPh>
    <rPh sb="3" eb="4">
      <t>ニ</t>
    </rPh>
    <rPh sb="7" eb="8">
      <t>チ</t>
    </rPh>
    <phoneticPr fontId="8"/>
  </si>
  <si>
    <t>01046F-4-6</t>
    <phoneticPr fontId="8"/>
  </si>
  <si>
    <t>東3号荷さばき地</t>
    <rPh sb="0" eb="1">
      <t>ヒガシ</t>
    </rPh>
    <rPh sb="2" eb="3">
      <t>ゴウ</t>
    </rPh>
    <rPh sb="3" eb="4">
      <t>ニ</t>
    </rPh>
    <rPh sb="7" eb="8">
      <t>チ</t>
    </rPh>
    <phoneticPr fontId="8"/>
  </si>
  <si>
    <t>01046F-4-8</t>
    <phoneticPr fontId="8"/>
  </si>
  <si>
    <t>東6号荷さばき地</t>
    <rPh sb="0" eb="1">
      <t>ヒガシ</t>
    </rPh>
    <rPh sb="2" eb="3">
      <t>ゴウ</t>
    </rPh>
    <rPh sb="3" eb="4">
      <t>ニ</t>
    </rPh>
    <rPh sb="7" eb="8">
      <t>チ</t>
    </rPh>
    <phoneticPr fontId="8"/>
  </si>
  <si>
    <t>01046F-4-10</t>
    <phoneticPr fontId="8"/>
  </si>
  <si>
    <t>花畔船溜2号荷さばき地</t>
    <rPh sb="6" eb="7">
      <t>ニ</t>
    </rPh>
    <rPh sb="10" eb="11">
      <t>チ</t>
    </rPh>
    <phoneticPr fontId="8"/>
  </si>
  <si>
    <t>01046F-4-13</t>
    <phoneticPr fontId="8"/>
  </si>
  <si>
    <t>花畔3号荷さばき地</t>
    <rPh sb="0" eb="2">
      <t>バンナグロ</t>
    </rPh>
    <rPh sb="3" eb="4">
      <t>ゴウ</t>
    </rPh>
    <rPh sb="4" eb="5">
      <t>ニ</t>
    </rPh>
    <rPh sb="8" eb="9">
      <t>チ</t>
    </rPh>
    <phoneticPr fontId="8"/>
  </si>
  <si>
    <t>01046F-4-14</t>
  </si>
  <si>
    <t>東船溜1号荷さばき地</t>
    <rPh sb="0" eb="1">
      <t>ヒガシ</t>
    </rPh>
    <rPh sb="1" eb="2">
      <t>フネ</t>
    </rPh>
    <rPh sb="2" eb="3">
      <t>タ</t>
    </rPh>
    <rPh sb="4" eb="5">
      <t>ゴウ</t>
    </rPh>
    <rPh sb="5" eb="6">
      <t>ニ</t>
    </rPh>
    <rPh sb="9" eb="10">
      <t>チ</t>
    </rPh>
    <phoneticPr fontId="8"/>
  </si>
  <si>
    <t>01046F-4-15</t>
  </si>
  <si>
    <t>東船溜2号荷さばき地</t>
    <rPh sb="0" eb="1">
      <t>ヒガシ</t>
    </rPh>
    <rPh sb="1" eb="2">
      <t>フネ</t>
    </rPh>
    <rPh sb="2" eb="3">
      <t>タ</t>
    </rPh>
    <rPh sb="4" eb="5">
      <t>ゴウ</t>
    </rPh>
    <rPh sb="5" eb="6">
      <t>ニ</t>
    </rPh>
    <rPh sb="9" eb="10">
      <t>チ</t>
    </rPh>
    <phoneticPr fontId="8"/>
  </si>
  <si>
    <t>01046F-4-16</t>
    <phoneticPr fontId="8"/>
  </si>
  <si>
    <t>東船溜3号荷さばき地</t>
    <rPh sb="0" eb="1">
      <t>ヒガシ</t>
    </rPh>
    <rPh sb="1" eb="2">
      <t>フネ</t>
    </rPh>
    <rPh sb="2" eb="3">
      <t>タ</t>
    </rPh>
    <rPh sb="4" eb="5">
      <t>ゴウ</t>
    </rPh>
    <rPh sb="5" eb="6">
      <t>ニ</t>
    </rPh>
    <rPh sb="9" eb="10">
      <t>チ</t>
    </rPh>
    <phoneticPr fontId="8"/>
  </si>
  <si>
    <t>01046F-4-19</t>
  </si>
  <si>
    <t>樽川4号荷さばき地</t>
    <rPh sb="0" eb="2">
      <t>タルカワ</t>
    </rPh>
    <rPh sb="3" eb="4">
      <t>ゴウ</t>
    </rPh>
    <rPh sb="4" eb="5">
      <t>ニ</t>
    </rPh>
    <rPh sb="8" eb="9">
      <t>チ</t>
    </rPh>
    <phoneticPr fontId="8"/>
  </si>
  <si>
    <t>01046F-4-20</t>
  </si>
  <si>
    <t>花畔4号荷さばき地</t>
    <rPh sb="0" eb="2">
      <t>バンナグロ</t>
    </rPh>
    <rPh sb="3" eb="4">
      <t>ゴウ</t>
    </rPh>
    <rPh sb="4" eb="5">
      <t>ニ</t>
    </rPh>
    <rPh sb="8" eb="9">
      <t>チ</t>
    </rPh>
    <phoneticPr fontId="8"/>
  </si>
  <si>
    <t>01046F-4-21</t>
  </si>
  <si>
    <t>樽川5号荷さばき地</t>
    <rPh sb="0" eb="2">
      <t>タルカワ</t>
    </rPh>
    <rPh sb="3" eb="4">
      <t>ゴウ</t>
    </rPh>
    <rPh sb="4" eb="5">
      <t>ニ</t>
    </rPh>
    <rPh sb="8" eb="9">
      <t>チ</t>
    </rPh>
    <phoneticPr fontId="8"/>
  </si>
  <si>
    <t>01046F-4-22</t>
  </si>
  <si>
    <t>花畔5号荷さばき地</t>
    <rPh sb="0" eb="1">
      <t>ハナ</t>
    </rPh>
    <rPh sb="3" eb="4">
      <t>ゴウ</t>
    </rPh>
    <rPh sb="4" eb="5">
      <t>ニ</t>
    </rPh>
    <rPh sb="8" eb="9">
      <t>チ</t>
    </rPh>
    <phoneticPr fontId="8"/>
  </si>
  <si>
    <t>01046F-4-24</t>
    <phoneticPr fontId="8"/>
  </si>
  <si>
    <t>西2号荷さばき地</t>
    <rPh sb="0" eb="1">
      <t>ニシ</t>
    </rPh>
    <rPh sb="2" eb="3">
      <t>ゴウ</t>
    </rPh>
    <rPh sb="3" eb="4">
      <t>ニ</t>
    </rPh>
    <rPh sb="7" eb="8">
      <t>チ</t>
    </rPh>
    <phoneticPr fontId="8"/>
  </si>
  <si>
    <t>01046F-4-25</t>
  </si>
  <si>
    <t>西3号荷さばき地</t>
    <rPh sb="0" eb="1">
      <t>ニシ</t>
    </rPh>
    <rPh sb="2" eb="3">
      <t>ゴウ</t>
    </rPh>
    <rPh sb="3" eb="4">
      <t>ニ</t>
    </rPh>
    <rPh sb="7" eb="8">
      <t>チ</t>
    </rPh>
    <phoneticPr fontId="8"/>
  </si>
  <si>
    <t>01046H-2-1</t>
    <phoneticPr fontId="8"/>
  </si>
  <si>
    <t>H 保管施設</t>
    <rPh sb="2" eb="4">
      <t>ホカン</t>
    </rPh>
    <rPh sb="4" eb="6">
      <t>シセツ</t>
    </rPh>
    <phoneticPr fontId="8"/>
  </si>
  <si>
    <t>野積場</t>
    <rPh sb="0" eb="1">
      <t>ノ</t>
    </rPh>
    <rPh sb="1" eb="2">
      <t>ツ</t>
    </rPh>
    <rPh sb="2" eb="3">
      <t>ジョウ</t>
    </rPh>
    <phoneticPr fontId="8"/>
  </si>
  <si>
    <t>東1号物積場</t>
    <rPh sb="0" eb="1">
      <t>ヒガシ</t>
    </rPh>
    <rPh sb="2" eb="3">
      <t>ゴウ</t>
    </rPh>
    <rPh sb="3" eb="4">
      <t>モノ</t>
    </rPh>
    <rPh sb="4" eb="5">
      <t>ツモル</t>
    </rPh>
    <rPh sb="5" eb="6">
      <t>ジョウ</t>
    </rPh>
    <phoneticPr fontId="8"/>
  </si>
  <si>
    <t>01046H-2-2</t>
  </si>
  <si>
    <t>東4号物積場</t>
    <rPh sb="0" eb="1">
      <t>ヒガシ</t>
    </rPh>
    <rPh sb="2" eb="3">
      <t>ゴウ</t>
    </rPh>
    <rPh sb="3" eb="4">
      <t>モノ</t>
    </rPh>
    <rPh sb="4" eb="5">
      <t>ツモル</t>
    </rPh>
    <rPh sb="5" eb="6">
      <t>ジョウ</t>
    </rPh>
    <phoneticPr fontId="8"/>
  </si>
  <si>
    <t>01046H-2-3</t>
  </si>
  <si>
    <t>東5号物積場</t>
    <rPh sb="0" eb="1">
      <t>ヒガシ</t>
    </rPh>
    <rPh sb="2" eb="3">
      <t>ゴウ</t>
    </rPh>
    <rPh sb="3" eb="4">
      <t>モノ</t>
    </rPh>
    <rPh sb="4" eb="5">
      <t>ツモル</t>
    </rPh>
    <rPh sb="5" eb="6">
      <t>ジョウ</t>
    </rPh>
    <phoneticPr fontId="8"/>
  </si>
  <si>
    <t>01046H-2-5</t>
    <phoneticPr fontId="8"/>
  </si>
  <si>
    <t>東2号物積場</t>
    <rPh sb="0" eb="1">
      <t>ヒガシ</t>
    </rPh>
    <rPh sb="2" eb="3">
      <t>ゴウ</t>
    </rPh>
    <rPh sb="3" eb="4">
      <t>モノ</t>
    </rPh>
    <rPh sb="4" eb="5">
      <t>ツモル</t>
    </rPh>
    <rPh sb="5" eb="6">
      <t>ジョウ</t>
    </rPh>
    <phoneticPr fontId="8"/>
  </si>
  <si>
    <t>01046H-2-6</t>
  </si>
  <si>
    <t>東3号物積場</t>
    <rPh sb="0" eb="1">
      <t>ヒガシ</t>
    </rPh>
    <rPh sb="2" eb="3">
      <t>ゴウ</t>
    </rPh>
    <rPh sb="3" eb="4">
      <t>モノ</t>
    </rPh>
    <rPh sb="4" eb="5">
      <t>ツモル</t>
    </rPh>
    <rPh sb="5" eb="6">
      <t>ジョウ</t>
    </rPh>
    <phoneticPr fontId="8"/>
  </si>
  <si>
    <t>01046H-2-7</t>
  </si>
  <si>
    <t>花畔1号物積場</t>
    <rPh sb="0" eb="2">
      <t>バンナグロ</t>
    </rPh>
    <rPh sb="3" eb="4">
      <t>ゴウ</t>
    </rPh>
    <rPh sb="4" eb="5">
      <t>モノ</t>
    </rPh>
    <rPh sb="5" eb="6">
      <t>ツ</t>
    </rPh>
    <rPh sb="6" eb="7">
      <t>バ</t>
    </rPh>
    <phoneticPr fontId="8"/>
  </si>
  <si>
    <t>01046H-2-8</t>
  </si>
  <si>
    <t>花畔2号物積場</t>
    <rPh sb="0" eb="2">
      <t>バンナグロ</t>
    </rPh>
    <rPh sb="3" eb="4">
      <t>ゴウ</t>
    </rPh>
    <rPh sb="4" eb="5">
      <t>モノ</t>
    </rPh>
    <rPh sb="5" eb="6">
      <t>ツ</t>
    </rPh>
    <rPh sb="6" eb="7">
      <t>バ</t>
    </rPh>
    <phoneticPr fontId="8"/>
  </si>
  <si>
    <t>01046H-2-9</t>
  </si>
  <si>
    <t>樽川1号野積場</t>
    <rPh sb="0" eb="2">
      <t>タルカワ</t>
    </rPh>
    <rPh sb="3" eb="4">
      <t>ゴウ</t>
    </rPh>
    <rPh sb="4" eb="5">
      <t>ノ</t>
    </rPh>
    <rPh sb="5" eb="6">
      <t>ツモル</t>
    </rPh>
    <rPh sb="6" eb="7">
      <t>ジョウ</t>
    </rPh>
    <phoneticPr fontId="8"/>
  </si>
  <si>
    <t>01046H-2-10</t>
  </si>
  <si>
    <t>樽川2号野積場</t>
    <rPh sb="0" eb="2">
      <t>タルカワ</t>
    </rPh>
    <rPh sb="3" eb="4">
      <t>ゴウ</t>
    </rPh>
    <rPh sb="4" eb="5">
      <t>ノ</t>
    </rPh>
    <rPh sb="5" eb="6">
      <t>ツモル</t>
    </rPh>
    <rPh sb="6" eb="7">
      <t>ジョウ</t>
    </rPh>
    <phoneticPr fontId="8"/>
  </si>
  <si>
    <t>01046H-2-11</t>
  </si>
  <si>
    <t>樽川3号野積場</t>
    <rPh sb="0" eb="2">
      <t>タルカワ</t>
    </rPh>
    <rPh sb="3" eb="4">
      <t>ゴウ</t>
    </rPh>
    <rPh sb="4" eb="5">
      <t>ノ</t>
    </rPh>
    <rPh sb="5" eb="6">
      <t>ツモル</t>
    </rPh>
    <rPh sb="6" eb="7">
      <t>ジョウ</t>
    </rPh>
    <phoneticPr fontId="8"/>
  </si>
  <si>
    <t>01046H-2-12</t>
  </si>
  <si>
    <t>樽川4号野積場</t>
    <rPh sb="0" eb="2">
      <t>タルカワ</t>
    </rPh>
    <rPh sb="3" eb="4">
      <t>ゴウ</t>
    </rPh>
    <rPh sb="4" eb="5">
      <t>ノ</t>
    </rPh>
    <rPh sb="5" eb="6">
      <t>ツモル</t>
    </rPh>
    <rPh sb="6" eb="7">
      <t>ジョウ</t>
    </rPh>
    <phoneticPr fontId="8"/>
  </si>
  <si>
    <t>01046H-2-13</t>
  </si>
  <si>
    <t>樽川5号野積場</t>
    <rPh sb="0" eb="2">
      <t>タルカワ</t>
    </rPh>
    <rPh sb="3" eb="4">
      <t>ゴウ</t>
    </rPh>
    <rPh sb="4" eb="5">
      <t>ノ</t>
    </rPh>
    <rPh sb="5" eb="6">
      <t>ツモル</t>
    </rPh>
    <rPh sb="6" eb="7">
      <t>ジョウ</t>
    </rPh>
    <phoneticPr fontId="8"/>
  </si>
  <si>
    <t>01046H-2-14</t>
  </si>
  <si>
    <t>花畔6号野積場</t>
    <rPh sb="0" eb="2">
      <t>バンナグロ</t>
    </rPh>
    <rPh sb="3" eb="4">
      <t>ゴウ</t>
    </rPh>
    <rPh sb="4" eb="5">
      <t>ノ</t>
    </rPh>
    <rPh sb="5" eb="6">
      <t>セキ</t>
    </rPh>
    <rPh sb="6" eb="7">
      <t>バ</t>
    </rPh>
    <phoneticPr fontId="8"/>
  </si>
  <si>
    <t>01046I-1-1</t>
    <phoneticPr fontId="8"/>
  </si>
  <si>
    <t>I  役務施設</t>
    <rPh sb="3" eb="5">
      <t>エキム</t>
    </rPh>
    <rPh sb="5" eb="7">
      <t>シセツ</t>
    </rPh>
    <phoneticPr fontId="8"/>
  </si>
  <si>
    <t>給水</t>
    <rPh sb="0" eb="2">
      <t>キュウスイ</t>
    </rPh>
    <phoneticPr fontId="8"/>
  </si>
  <si>
    <t>東ふ頭給水</t>
    <rPh sb="0" eb="1">
      <t>ヒガシ</t>
    </rPh>
    <rPh sb="2" eb="3">
      <t>トウ</t>
    </rPh>
    <rPh sb="3" eb="5">
      <t>キュウスイ</t>
    </rPh>
    <phoneticPr fontId="8"/>
  </si>
  <si>
    <t>01046I-1-2</t>
  </si>
  <si>
    <t>花畔ふ頭給水</t>
    <rPh sb="0" eb="1">
      <t>ハナ</t>
    </rPh>
    <rPh sb="3" eb="4">
      <t>トウ</t>
    </rPh>
    <rPh sb="4" eb="6">
      <t>キュウスイ</t>
    </rPh>
    <phoneticPr fontId="8"/>
  </si>
  <si>
    <t>01046I-1-3</t>
  </si>
  <si>
    <t>樽川ふ頭給水</t>
    <rPh sb="0" eb="2">
      <t>タルカワ</t>
    </rPh>
    <rPh sb="3" eb="4">
      <t>トウ</t>
    </rPh>
    <rPh sb="4" eb="6">
      <t>キュウスイ</t>
    </rPh>
    <phoneticPr fontId="8"/>
  </si>
  <si>
    <t>01046I-1-4</t>
  </si>
  <si>
    <t>西ふ頭給水</t>
    <rPh sb="0" eb="1">
      <t>ニシ</t>
    </rPh>
    <rPh sb="2" eb="3">
      <t>トウ</t>
    </rPh>
    <rPh sb="3" eb="5">
      <t>キュウスイ</t>
    </rPh>
    <phoneticPr fontId="8"/>
  </si>
  <si>
    <t>01046J-1-1</t>
    <phoneticPr fontId="8"/>
  </si>
  <si>
    <t>J 公害防止施設</t>
    <rPh sb="2" eb="4">
      <t>コウガイ</t>
    </rPh>
    <rPh sb="4" eb="6">
      <t>ボウシ</t>
    </rPh>
    <rPh sb="6" eb="8">
      <t>シセツ</t>
    </rPh>
    <phoneticPr fontId="8"/>
  </si>
  <si>
    <t>導水施設</t>
    <rPh sb="0" eb="2">
      <t>ドウスイ</t>
    </rPh>
    <rPh sb="2" eb="4">
      <t>シセツ</t>
    </rPh>
    <phoneticPr fontId="8"/>
  </si>
  <si>
    <t>西2号荷さばき地排水溝</t>
    <rPh sb="0" eb="1">
      <t>ニシ</t>
    </rPh>
    <rPh sb="2" eb="3">
      <t>ゴウ</t>
    </rPh>
    <rPh sb="3" eb="4">
      <t>ニ</t>
    </rPh>
    <rPh sb="7" eb="8">
      <t>チ</t>
    </rPh>
    <rPh sb="8" eb="11">
      <t>ハイスイコウ</t>
    </rPh>
    <phoneticPr fontId="8"/>
  </si>
  <si>
    <t>01046J-3-1</t>
    <phoneticPr fontId="8"/>
  </si>
  <si>
    <t>防塵柵</t>
    <rPh sb="0" eb="2">
      <t>ボウジン</t>
    </rPh>
    <rPh sb="2" eb="3">
      <t>サク</t>
    </rPh>
    <phoneticPr fontId="8"/>
  </si>
  <si>
    <t>01046J-3-2</t>
  </si>
  <si>
    <t>西2号荷さばき地防塵柵</t>
    <rPh sb="0" eb="1">
      <t>ニシ</t>
    </rPh>
    <rPh sb="2" eb="3">
      <t>ゴウ</t>
    </rPh>
    <rPh sb="3" eb="4">
      <t>ニ</t>
    </rPh>
    <rPh sb="7" eb="8">
      <t>チ</t>
    </rPh>
    <rPh sb="8" eb="10">
      <t>ボウジン</t>
    </rPh>
    <rPh sb="10" eb="11">
      <t>サク</t>
    </rPh>
    <phoneticPr fontId="8"/>
  </si>
  <si>
    <t>01046K-1-1</t>
    <phoneticPr fontId="8"/>
  </si>
  <si>
    <t>中央西海浜</t>
    <rPh sb="0" eb="2">
      <t>チュウオウ</t>
    </rPh>
    <rPh sb="2" eb="3">
      <t>ニシ</t>
    </rPh>
    <rPh sb="3" eb="5">
      <t>カイヒン</t>
    </rPh>
    <phoneticPr fontId="8"/>
  </si>
  <si>
    <t>海浜</t>
    <rPh sb="0" eb="2">
      <t>カイヒン</t>
    </rPh>
    <phoneticPr fontId="8"/>
  </si>
  <si>
    <t>花畔1号荷さばき地</t>
    <phoneticPr fontId="8"/>
  </si>
  <si>
    <t>構築物/前掲のもの以外のもの及び前掲の区分によらないも/その他のもの</t>
    <phoneticPr fontId="8"/>
  </si>
  <si>
    <t>花畔ふ頭用地立入防止柵</t>
    <rPh sb="0" eb="2">
      <t>バンナグロ</t>
    </rPh>
    <rPh sb="3" eb="4">
      <t>トウ</t>
    </rPh>
    <rPh sb="4" eb="6">
      <t>ヨウチ</t>
    </rPh>
    <rPh sb="6" eb="8">
      <t>タチイ</t>
    </rPh>
    <rPh sb="8" eb="11">
      <t>ボウシサク</t>
    </rPh>
    <phoneticPr fontId="8"/>
  </si>
  <si>
    <t>式</t>
    <rPh sb="0" eb="1">
      <t>シキ</t>
    </rPh>
    <phoneticPr fontId="8"/>
  </si>
  <si>
    <t>東７号護岸</t>
    <rPh sb="0" eb="1">
      <t>ヒガシ</t>
    </rPh>
    <rPh sb="2" eb="3">
      <t>ゴウ</t>
    </rPh>
    <rPh sb="3" eb="5">
      <t>ゴガン</t>
    </rPh>
    <phoneticPr fontId="12"/>
  </si>
  <si>
    <t>構築物/鉄骨鉄筋コンクリート造又は鉄筋コンクリート造のもの/岸壁</t>
    <phoneticPr fontId="8"/>
  </si>
  <si>
    <t>西１号荷捌地（舗装）</t>
    <rPh sb="0" eb="1">
      <t>ニシ</t>
    </rPh>
    <rPh sb="2" eb="3">
      <t>ゴウ</t>
    </rPh>
    <rPh sb="3" eb="5">
      <t>ニサバ</t>
    </rPh>
    <rPh sb="5" eb="6">
      <t>チ</t>
    </rPh>
    <rPh sb="7" eb="9">
      <t>ホソウ</t>
    </rPh>
    <phoneticPr fontId="8"/>
  </si>
  <si>
    <t>構築物/舗装道路及び舗装路面/アスファルト敷又は木れんが敷のもの</t>
    <phoneticPr fontId="8"/>
  </si>
  <si>
    <t>花畔５号荷捌地（舗装）</t>
    <rPh sb="0" eb="2">
      <t>バンナグロ</t>
    </rPh>
    <rPh sb="3" eb="4">
      <t>ゴウ</t>
    </rPh>
    <rPh sb="4" eb="6">
      <t>ニサバ</t>
    </rPh>
    <rPh sb="6" eb="7">
      <t>チ</t>
    </rPh>
    <rPh sb="8" eb="10">
      <t>ホソウ</t>
    </rPh>
    <phoneticPr fontId="8"/>
  </si>
  <si>
    <t>花畔幹線（舗装）</t>
    <rPh sb="0" eb="2">
      <t>バンナグロ</t>
    </rPh>
    <rPh sb="2" eb="4">
      <t>カンセン</t>
    </rPh>
    <rPh sb="5" eb="7">
      <t>ホソウ</t>
    </rPh>
    <phoneticPr fontId="8"/>
  </si>
  <si>
    <t>樽川５号荷捌地（舗装）</t>
    <rPh sb="0" eb="2">
      <t>タルカワ</t>
    </rPh>
    <rPh sb="3" eb="4">
      <t>ゴウ</t>
    </rPh>
    <rPh sb="4" eb="6">
      <t>ニサバ</t>
    </rPh>
    <rPh sb="6" eb="7">
      <t>チ</t>
    </rPh>
    <rPh sb="8" eb="10">
      <t>ホソウ</t>
    </rPh>
    <phoneticPr fontId="8"/>
  </si>
  <si>
    <t>花畔地区ふ頭用地改良</t>
    <rPh sb="0" eb="2">
      <t>バンナグロ</t>
    </rPh>
    <rPh sb="2" eb="4">
      <t>チク</t>
    </rPh>
    <rPh sb="5" eb="6">
      <t>トウ</t>
    </rPh>
    <rPh sb="6" eb="8">
      <t>ヨウチ</t>
    </rPh>
    <rPh sb="8" eb="10">
      <t>カイリョウ</t>
    </rPh>
    <phoneticPr fontId="12"/>
  </si>
  <si>
    <t>構築物/その他の鉄道用又は軌道用のもの/道床</t>
    <phoneticPr fontId="8"/>
  </si>
  <si>
    <t>東小型船溜タラップ</t>
    <rPh sb="0" eb="1">
      <t>ヒガシ</t>
    </rPh>
    <rPh sb="1" eb="3">
      <t>コガタ</t>
    </rPh>
    <rPh sb="3" eb="4">
      <t>フナ</t>
    </rPh>
    <rPh sb="4" eb="5">
      <t>ダマ</t>
    </rPh>
    <phoneticPr fontId="8"/>
  </si>
  <si>
    <t>構築物/合成樹脂造のもの</t>
    <phoneticPr fontId="8"/>
  </si>
  <si>
    <t>基</t>
    <rPh sb="0" eb="1">
      <t>キ</t>
    </rPh>
    <phoneticPr fontId="8"/>
  </si>
  <si>
    <t>花畔ふ頭用地電気設備</t>
    <rPh sb="0" eb="2">
      <t>バンナグロ</t>
    </rPh>
    <rPh sb="3" eb="4">
      <t>トウ</t>
    </rPh>
    <rPh sb="4" eb="6">
      <t>ヨウチ</t>
    </rPh>
    <rPh sb="6" eb="8">
      <t>デンキ</t>
    </rPh>
    <rPh sb="8" eb="10">
      <t>セツビ</t>
    </rPh>
    <phoneticPr fontId="8"/>
  </si>
  <si>
    <t>建物附属設備/電気設備/その他のもの</t>
    <phoneticPr fontId="8"/>
  </si>
  <si>
    <t>花畔ふ頭用地照明設備</t>
    <rPh sb="0" eb="2">
      <t>バンナグロ</t>
    </rPh>
    <rPh sb="3" eb="4">
      <t>トウ</t>
    </rPh>
    <rPh sb="4" eb="6">
      <t>ヨウチ</t>
    </rPh>
    <rPh sb="6" eb="8">
      <t>ショウメイ</t>
    </rPh>
    <rPh sb="8" eb="10">
      <t>セツビ</t>
    </rPh>
    <phoneticPr fontId="8"/>
  </si>
  <si>
    <t>樽川５号野積場</t>
    <rPh sb="0" eb="2">
      <t>タルカワ</t>
    </rPh>
    <rPh sb="3" eb="4">
      <t>ゴウ</t>
    </rPh>
    <rPh sb="4" eb="6">
      <t>ノヅ</t>
    </rPh>
    <rPh sb="6" eb="7">
      <t>バ</t>
    </rPh>
    <phoneticPr fontId="8"/>
  </si>
  <si>
    <t>花畔ふ頭用地道路</t>
    <rPh sb="0" eb="2">
      <t>バンナグロ</t>
    </rPh>
    <rPh sb="3" eb="4">
      <t>トウ</t>
    </rPh>
    <rPh sb="4" eb="6">
      <t>ヨウチ</t>
    </rPh>
    <rPh sb="6" eb="8">
      <t>ドウロ</t>
    </rPh>
    <phoneticPr fontId="8"/>
  </si>
  <si>
    <t>構築物/その他の鉄道用又は軌道用のもの/道床</t>
  </si>
  <si>
    <t>西ふ頭線防雪用柵</t>
    <rPh sb="0" eb="1">
      <t>ニシ</t>
    </rPh>
    <rPh sb="2" eb="3">
      <t>トウ</t>
    </rPh>
    <rPh sb="3" eb="4">
      <t>セン</t>
    </rPh>
    <rPh sb="4" eb="6">
      <t>ボウセツ</t>
    </rPh>
    <rPh sb="6" eb="7">
      <t>ヨウ</t>
    </rPh>
    <rPh sb="7" eb="8">
      <t>サク</t>
    </rPh>
    <phoneticPr fontId="8"/>
  </si>
  <si>
    <t>構築物/その他の鉄道用又は軌道用のもの/その他のもの</t>
    <rPh sb="22" eb="23">
      <t>ホカ</t>
    </rPh>
    <phoneticPr fontId="8"/>
  </si>
  <si>
    <t>公共上屋花畔2号照明設備</t>
    <rPh sb="0" eb="2">
      <t>コウキョウ</t>
    </rPh>
    <rPh sb="2" eb="4">
      <t>ウワヤ</t>
    </rPh>
    <rPh sb="4" eb="6">
      <t>バンナグロ</t>
    </rPh>
    <rPh sb="7" eb="8">
      <t>ゴウ</t>
    </rPh>
    <rPh sb="8" eb="10">
      <t>ショウメイ</t>
    </rPh>
    <rPh sb="10" eb="12">
      <t>セツビ</t>
    </rPh>
    <phoneticPr fontId="8"/>
  </si>
  <si>
    <t>台</t>
    <rPh sb="0" eb="1">
      <t>ダイ</t>
    </rPh>
    <phoneticPr fontId="8"/>
  </si>
  <si>
    <t>公共上屋花畔3号照明設備</t>
    <rPh sb="0" eb="2">
      <t>コウキョウ</t>
    </rPh>
    <rPh sb="2" eb="4">
      <t>ウワヤ</t>
    </rPh>
    <rPh sb="4" eb="6">
      <t>バンナグロ</t>
    </rPh>
    <rPh sb="7" eb="8">
      <t>ゴウ</t>
    </rPh>
    <rPh sb="8" eb="10">
      <t>ショウメイ</t>
    </rPh>
    <rPh sb="10" eb="12">
      <t>セツビ</t>
    </rPh>
    <phoneticPr fontId="8"/>
  </si>
  <si>
    <t>道路照明設備</t>
    <rPh sb="0" eb="2">
      <t>ドウロ</t>
    </rPh>
    <rPh sb="2" eb="4">
      <t>ショウメイ</t>
    </rPh>
    <rPh sb="4" eb="6">
      <t>セツビ</t>
    </rPh>
    <phoneticPr fontId="8"/>
  </si>
  <si>
    <t>西ふ頭用地仮設衛生施設</t>
    <rPh sb="0" eb="1">
      <t>ニシ</t>
    </rPh>
    <rPh sb="2" eb="3">
      <t>トウ</t>
    </rPh>
    <rPh sb="3" eb="5">
      <t>ヨウチ</t>
    </rPh>
    <rPh sb="5" eb="7">
      <t>カセツ</t>
    </rPh>
    <rPh sb="7" eb="9">
      <t>エイセイ</t>
    </rPh>
    <rPh sb="9" eb="11">
      <t>シセツ</t>
    </rPh>
    <phoneticPr fontId="8"/>
  </si>
  <si>
    <t>建物/簡易建物/掘立造のもの及び仮設のもの</t>
    <rPh sb="3" eb="5">
      <t>カンイ</t>
    </rPh>
    <rPh sb="5" eb="7">
      <t>タテモノ</t>
    </rPh>
    <rPh sb="8" eb="10">
      <t>ホッタテ</t>
    </rPh>
    <rPh sb="10" eb="11">
      <t>ヅク</t>
    </rPh>
    <rPh sb="14" eb="15">
      <t>オヨ</t>
    </rPh>
    <rPh sb="16" eb="18">
      <t>カセツ</t>
    </rPh>
    <phoneticPr fontId="8"/>
  </si>
  <si>
    <t>建物附属設備/電気設備/その他のもの</t>
  </si>
  <si>
    <t>公共上屋花畔3号小口貨物積替施設</t>
    <rPh sb="0" eb="2">
      <t>コウキョウ</t>
    </rPh>
    <rPh sb="2" eb="4">
      <t>ウワヤ</t>
    </rPh>
    <rPh sb="4" eb="6">
      <t>バンナグロ</t>
    </rPh>
    <rPh sb="7" eb="8">
      <t>ゴウ</t>
    </rPh>
    <rPh sb="8" eb="10">
      <t>コグチ</t>
    </rPh>
    <rPh sb="10" eb="12">
      <t>カモツ</t>
    </rPh>
    <rPh sb="12" eb="13">
      <t>ツ</t>
    </rPh>
    <rPh sb="13" eb="14">
      <t>カ</t>
    </rPh>
    <rPh sb="14" eb="16">
      <t>シセツ</t>
    </rPh>
    <phoneticPr fontId="8"/>
  </si>
  <si>
    <t>花畔ふ頭用地（舗装）</t>
    <rPh sb="0" eb="2">
      <t>バンナグロ</t>
    </rPh>
    <rPh sb="3" eb="4">
      <t>トウ</t>
    </rPh>
    <rPh sb="4" eb="6">
      <t>ヨウチ</t>
    </rPh>
    <rPh sb="7" eb="9">
      <t>ホソウ</t>
    </rPh>
    <phoneticPr fontId="8"/>
  </si>
  <si>
    <t>新機取得</t>
    <rPh sb="0" eb="4">
      <t>シンキシュトク</t>
    </rPh>
    <phoneticPr fontId="8"/>
  </si>
  <si>
    <t>花畔ふ頭用地点検設備</t>
    <rPh sb="0" eb="2">
      <t>バンナグロ</t>
    </rPh>
    <rPh sb="3" eb="4">
      <t>トウ</t>
    </rPh>
    <rPh sb="4" eb="6">
      <t>ヨウチ</t>
    </rPh>
    <rPh sb="6" eb="10">
      <t>テンケンセツビ</t>
    </rPh>
    <phoneticPr fontId="8"/>
  </si>
  <si>
    <t>工具/金属製柱及びカッペ</t>
    <rPh sb="0" eb="2">
      <t>コウグ</t>
    </rPh>
    <rPh sb="3" eb="6">
      <t>キンゾクセイ</t>
    </rPh>
    <rPh sb="6" eb="7">
      <t>ハシラ</t>
    </rPh>
    <rPh sb="7" eb="8">
      <t>オヨ</t>
    </rPh>
    <phoneticPr fontId="9"/>
  </si>
  <si>
    <t>樽川ふ頭照明設備</t>
    <rPh sb="0" eb="2">
      <t>タルカワ</t>
    </rPh>
    <rPh sb="3" eb="4">
      <t>トウ</t>
    </rPh>
    <rPh sb="4" eb="6">
      <t>ショウメイ</t>
    </rPh>
    <rPh sb="6" eb="8">
      <t>セツビ</t>
    </rPh>
    <phoneticPr fontId="8"/>
  </si>
  <si>
    <t>建物附属設備/電気設備/その他のもの</t>
    <rPh sb="0" eb="2">
      <t>タテモノ</t>
    </rPh>
    <rPh sb="2" eb="4">
      <t>フゾク</t>
    </rPh>
    <rPh sb="4" eb="6">
      <t>セツビ</t>
    </rPh>
    <rPh sb="7" eb="9">
      <t>デンキ</t>
    </rPh>
    <rPh sb="9" eb="11">
      <t>セツビ</t>
    </rPh>
    <rPh sb="14" eb="15">
      <t>ホカ</t>
    </rPh>
    <phoneticPr fontId="9"/>
  </si>
  <si>
    <t>花畔ふ頭用地道路</t>
    <rPh sb="0" eb="2">
      <t>バンナグロ</t>
    </rPh>
    <rPh sb="3" eb="6">
      <t>トウヨウチ</t>
    </rPh>
    <rPh sb="6" eb="8">
      <t>ドウロ</t>
    </rPh>
    <phoneticPr fontId="8"/>
  </si>
  <si>
    <t>構築物/その他の鉄道用又は軌道用のもの/道床</t>
    <rPh sb="0" eb="3">
      <t>コウチクブツ</t>
    </rPh>
    <rPh sb="6" eb="7">
      <t>タ</t>
    </rPh>
    <rPh sb="8" eb="10">
      <t>テツドウ</t>
    </rPh>
    <rPh sb="10" eb="11">
      <t>ヨウ</t>
    </rPh>
    <rPh sb="11" eb="12">
      <t>マタ</t>
    </rPh>
    <rPh sb="13" eb="15">
      <t>キドウ</t>
    </rPh>
    <rPh sb="15" eb="16">
      <t>ヨウ</t>
    </rPh>
    <rPh sb="20" eb="22">
      <t>ドウショウ</t>
    </rPh>
    <phoneticPr fontId="9"/>
  </si>
  <si>
    <t>㎡</t>
    <phoneticPr fontId="8"/>
  </si>
  <si>
    <t>ガントリークレーン２号機</t>
    <phoneticPr fontId="8"/>
  </si>
  <si>
    <t>機械及び装置/前掲の機械及び装置以外のもの並びに前掲の区分によらないもの/主として金属製のもの</t>
    <rPh sb="0" eb="2">
      <t>キカイ</t>
    </rPh>
    <rPh sb="2" eb="3">
      <t>オヨ</t>
    </rPh>
    <rPh sb="4" eb="6">
      <t>ソウチ</t>
    </rPh>
    <rPh sb="7" eb="9">
      <t>ゼンケイ</t>
    </rPh>
    <rPh sb="43" eb="44">
      <t>セイ</t>
    </rPh>
    <phoneticPr fontId="9"/>
  </si>
  <si>
    <t>減価償却額</t>
    <phoneticPr fontId="8"/>
  </si>
  <si>
    <t>01046F-2-1</t>
    <phoneticPr fontId="8"/>
  </si>
  <si>
    <t>物品</t>
    <rPh sb="0" eb="2">
      <t>ブッピン</t>
    </rPh>
    <phoneticPr fontId="6"/>
  </si>
  <si>
    <t>軌道走行式</t>
    <rPh sb="0" eb="2">
      <t>キドウ</t>
    </rPh>
    <rPh sb="2" eb="4">
      <t>ソウコウ</t>
    </rPh>
    <rPh sb="4" eb="5">
      <t>シキ</t>
    </rPh>
    <phoneticPr fontId="8"/>
  </si>
  <si>
    <t>ロープトリー式橋型クレーン</t>
    <rPh sb="6" eb="7">
      <t>シキ</t>
    </rPh>
    <rPh sb="7" eb="8">
      <t>ハシ</t>
    </rPh>
    <rPh sb="8" eb="9">
      <t>カタ</t>
    </rPh>
    <phoneticPr fontId="8"/>
  </si>
  <si>
    <t>備品</t>
    <rPh sb="0" eb="2">
      <t>ビヒン</t>
    </rPh>
    <phoneticPr fontId="8"/>
  </si>
  <si>
    <t>カラーカードプリンター</t>
    <phoneticPr fontId="8"/>
  </si>
  <si>
    <t>一般会計</t>
    <rPh sb="0" eb="4">
      <t>イッパンカイケイ</t>
    </rPh>
    <phoneticPr fontId="8"/>
  </si>
  <si>
    <t>投光器</t>
    <rPh sb="0" eb="2">
      <t>トウコウ</t>
    </rPh>
    <rPh sb="2" eb="3">
      <t>キ</t>
    </rPh>
    <phoneticPr fontId="8"/>
  </si>
  <si>
    <t>監視カメラ装置-ハードディスクレコーダー</t>
    <rPh sb="0" eb="2">
      <t>カンシ</t>
    </rPh>
    <rPh sb="5" eb="7">
      <t>ソウチ</t>
    </rPh>
    <phoneticPr fontId="8"/>
  </si>
  <si>
    <t>監視カメラ装置-ハードディスク増設ユニット（No.1）</t>
    <rPh sb="0" eb="2">
      <t>カンシ</t>
    </rPh>
    <rPh sb="5" eb="7">
      <t>ソウチ</t>
    </rPh>
    <rPh sb="15" eb="17">
      <t>ゾウセツ</t>
    </rPh>
    <phoneticPr fontId="8"/>
  </si>
  <si>
    <t>監視カメラ装置-ハードディスク増設ユニット（No.2）</t>
    <rPh sb="0" eb="2">
      <t>カンシ</t>
    </rPh>
    <rPh sb="5" eb="7">
      <t>ソウチ</t>
    </rPh>
    <rPh sb="15" eb="17">
      <t>ゾウセツ</t>
    </rPh>
    <phoneticPr fontId="8"/>
  </si>
  <si>
    <t>監視カメラ装置-長距離無線LANシステム（西地区用）</t>
    <rPh sb="0" eb="2">
      <t>カンシ</t>
    </rPh>
    <rPh sb="5" eb="7">
      <t>ソウチ</t>
    </rPh>
    <rPh sb="8" eb="11">
      <t>チョウキョリ</t>
    </rPh>
    <rPh sb="11" eb="13">
      <t>ムセン</t>
    </rPh>
    <rPh sb="21" eb="22">
      <t>ニシ</t>
    </rPh>
    <rPh sb="22" eb="24">
      <t>チク</t>
    </rPh>
    <rPh sb="24" eb="25">
      <t>ヨウ</t>
    </rPh>
    <phoneticPr fontId="8"/>
  </si>
  <si>
    <t>監視カメラ装置-屋内施設用</t>
    <rPh sb="0" eb="2">
      <t>カンシ</t>
    </rPh>
    <rPh sb="5" eb="7">
      <t>ソウチ</t>
    </rPh>
    <rPh sb="8" eb="10">
      <t>オクナイ</t>
    </rPh>
    <rPh sb="10" eb="12">
      <t>シセツ</t>
    </rPh>
    <rPh sb="12" eb="13">
      <t>ヨウ</t>
    </rPh>
    <phoneticPr fontId="8"/>
  </si>
  <si>
    <t>スライドキャビネット</t>
    <phoneticPr fontId="8"/>
  </si>
  <si>
    <t>CCTV制御装置設置</t>
    <rPh sb="4" eb="6">
      <t>セイギョ</t>
    </rPh>
    <rPh sb="6" eb="8">
      <t>ソウチ</t>
    </rPh>
    <rPh sb="8" eb="10">
      <t>セッチ</t>
    </rPh>
    <phoneticPr fontId="8"/>
  </si>
  <si>
    <t>インフラ/建設仮勘定</t>
    <rPh sb="5" eb="7">
      <t>ケンセツ</t>
    </rPh>
    <rPh sb="7" eb="10">
      <t>カリカンジョウ</t>
    </rPh>
    <phoneticPr fontId="8"/>
  </si>
  <si>
    <t>西・樽川ふ頭線道路（測量実施設計業務）</t>
    <rPh sb="0" eb="1">
      <t>ニシ</t>
    </rPh>
    <rPh sb="2" eb="4">
      <t>タルカワ</t>
    </rPh>
    <rPh sb="5" eb="6">
      <t>トウ</t>
    </rPh>
    <rPh sb="6" eb="7">
      <t>セン</t>
    </rPh>
    <rPh sb="7" eb="9">
      <t>ドウロ</t>
    </rPh>
    <rPh sb="10" eb="12">
      <t>ソクリョウ</t>
    </rPh>
    <rPh sb="12" eb="14">
      <t>ジッシ</t>
    </rPh>
    <rPh sb="14" eb="16">
      <t>セッケイ</t>
    </rPh>
    <rPh sb="16" eb="18">
      <t>ギョウム</t>
    </rPh>
    <phoneticPr fontId="8"/>
  </si>
  <si>
    <t>移動式</t>
    <rPh sb="0" eb="2">
      <t>イドウ</t>
    </rPh>
    <rPh sb="2" eb="3">
      <t>シキ</t>
    </rPh>
    <phoneticPr fontId="8"/>
  </si>
  <si>
    <t>ガントリークレーン２号機（実施設計等）</t>
    <rPh sb="10" eb="12">
      <t>ゴウキ</t>
    </rPh>
    <rPh sb="13" eb="15">
      <t>ジッシ</t>
    </rPh>
    <rPh sb="15" eb="17">
      <t>セッケイ</t>
    </rPh>
    <rPh sb="17" eb="18">
      <t>トウ</t>
    </rPh>
    <phoneticPr fontId="8"/>
  </si>
  <si>
    <t>機械及び装置/前掲の機械及び装置以外のもの並びに前掲の区分によらないもの/主として金属製のもの</t>
    <phoneticPr fontId="8"/>
  </si>
  <si>
    <t>西・樽川ふ頭線道路（改良工事等）</t>
    <rPh sb="0" eb="1">
      <t>ニシ</t>
    </rPh>
    <rPh sb="2" eb="4">
      <t>タルカワ</t>
    </rPh>
    <rPh sb="5" eb="6">
      <t>トウ</t>
    </rPh>
    <rPh sb="6" eb="7">
      <t>セン</t>
    </rPh>
    <rPh sb="7" eb="9">
      <t>ドウロ</t>
    </rPh>
    <rPh sb="10" eb="12">
      <t>カイリョウ</t>
    </rPh>
    <rPh sb="12" eb="14">
      <t>コウジ</t>
    </rPh>
    <rPh sb="14" eb="15">
      <t>トウ</t>
    </rPh>
    <phoneticPr fontId="8"/>
  </si>
  <si>
    <t>東３号護岸（老朽対策化工事等）</t>
    <rPh sb="0" eb="1">
      <t>ヒガシ</t>
    </rPh>
    <rPh sb="2" eb="3">
      <t>ゴウ</t>
    </rPh>
    <rPh sb="3" eb="5">
      <t>ゴガン</t>
    </rPh>
    <rPh sb="6" eb="8">
      <t>ロウキュウ</t>
    </rPh>
    <rPh sb="8" eb="10">
      <t>タイサク</t>
    </rPh>
    <rPh sb="10" eb="11">
      <t>カ</t>
    </rPh>
    <rPh sb="11" eb="13">
      <t>コウジ</t>
    </rPh>
    <rPh sb="13" eb="14">
      <t>トウ</t>
    </rPh>
    <phoneticPr fontId="8"/>
  </si>
  <si>
    <t>構築物/鉄骨鉄筋コンクリート造又は鉄筋コンクリート造のもの/岸壁</t>
  </si>
  <si>
    <t>ガントリークレーン２号機（制作設置工事等）</t>
    <rPh sb="10" eb="12">
      <t>ゴウキ</t>
    </rPh>
    <rPh sb="13" eb="15">
      <t>セイサク</t>
    </rPh>
    <rPh sb="15" eb="17">
      <t>セッチ</t>
    </rPh>
    <rPh sb="17" eb="19">
      <t>コウジ</t>
    </rPh>
    <rPh sb="19" eb="20">
      <t>トウ</t>
    </rPh>
    <phoneticPr fontId="8"/>
  </si>
  <si>
    <t>機械及び装置/前掲の機械及び装置以外のもの並びに前掲の区分によらないもの/主として金属製のもの</t>
  </si>
  <si>
    <t>臨港道路東線</t>
    <rPh sb="0" eb="6">
      <t>リンコウドウロヒガシセン</t>
    </rPh>
    <phoneticPr fontId="9"/>
  </si>
  <si>
    <t>構築物/その他の鉄道用又は軌道用のもの/道床</t>
    <rPh sb="0" eb="3">
      <t>コウチクブツ</t>
    </rPh>
    <rPh sb="20" eb="21">
      <t>ミチ</t>
    </rPh>
    <rPh sb="21" eb="22">
      <t>ユカ</t>
    </rPh>
    <phoneticPr fontId="9"/>
  </si>
  <si>
    <t>西・樽川ふ頭線道路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</si>
</sst>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_);[Red]\(#,##0.00\)"/>
    <numFmt numFmtId="177" formatCode="#,##0.00_ ;[Red]\-#,##0.00\ "/>
    <numFmt numFmtId="178" formatCode="#,##0.00_ "/>
    <numFmt numFmtId="179" formatCode="#,##0_ "/>
  </numFmts>
  <fonts count="15">
    <font>
      <sz val="11"/>
      <color theme="1"/>
      <name val="Yu Gothic"/>
      <family val="2"/>
      <charset val="128"/>
    </font>
    <font>
      <sz val="11"/>
      <name val="ＭＳ Ｐゴシック"/>
      <family val="3"/>
      <charset val="128"/>
    </font>
    <font>
      <sz val="6"/>
      <name val="Yu Gothic"/>
      <family val="2"/>
      <charset val="128"/>
    </font>
    <font>
      <b/>
      <sz val="11"/>
      <color rgb="FFFF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/>
    <xf numFmtId="38" fontId="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1" fillId="0" borderId="0" xfId="3" applyAlignment="1">
      <alignment horizontal="center"/>
    </xf>
    <xf numFmtId="0" fontId="1" fillId="0" borderId="0" xfId="3"/>
    <xf numFmtId="14" fontId="1" fillId="0" borderId="0" xfId="3" applyNumberFormat="1" applyAlignment="1">
      <alignment horizontal="right"/>
    </xf>
    <xf numFmtId="0" fontId="3" fillId="2" borderId="0" xfId="3" applyFont="1" applyFill="1"/>
    <xf numFmtId="14" fontId="1" fillId="0" borderId="0" xfId="3" applyNumberFormat="1"/>
    <xf numFmtId="38" fontId="0" fillId="0" borderId="0" xfId="4" applyFont="1" applyAlignment="1"/>
    <xf numFmtId="176" fontId="1" fillId="0" borderId="0" xfId="3" applyNumberFormat="1"/>
    <xf numFmtId="0" fontId="5" fillId="2" borderId="1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 wrapText="1"/>
    </xf>
    <xf numFmtId="0" fontId="1" fillId="0" borderId="1" xfId="3" applyBorder="1" applyAlignment="1">
      <alignment horizontal="center" vertical="center" wrapText="1"/>
    </xf>
    <xf numFmtId="0" fontId="1" fillId="0" borderId="1" xfId="3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/>
    </xf>
    <xf numFmtId="14" fontId="5" fillId="2" borderId="1" xfId="3" applyNumberFormat="1" applyFont="1" applyFill="1" applyBorder="1" applyAlignment="1">
      <alignment horizontal="center" vertical="center"/>
    </xf>
    <xf numFmtId="14" fontId="5" fillId="2" borderId="1" xfId="3" applyNumberFormat="1" applyFont="1" applyFill="1" applyBorder="1" applyAlignment="1">
      <alignment horizontal="center" vertical="center" wrapText="1"/>
    </xf>
    <xf numFmtId="14" fontId="5" fillId="3" borderId="2" xfId="3" applyNumberFormat="1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38" fontId="5" fillId="2" borderId="1" xfId="4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1" fillId="0" borderId="3" xfId="3" applyBorder="1" applyAlignment="1">
      <alignment horizontal="center" vertical="center"/>
    </xf>
    <xf numFmtId="0" fontId="1" fillId="0" borderId="4" xfId="3" applyBorder="1" applyAlignment="1">
      <alignment horizontal="center" vertical="center"/>
    </xf>
    <xf numFmtId="0" fontId="1" fillId="0" borderId="5" xfId="3" applyBorder="1" applyAlignment="1">
      <alignment horizontal="center" vertical="center"/>
    </xf>
    <xf numFmtId="0" fontId="7" fillId="3" borderId="2" xfId="3" applyFont="1" applyFill="1" applyBorder="1" applyAlignment="1">
      <alignment horizontal="center" vertical="center"/>
    </xf>
    <xf numFmtId="0" fontId="7" fillId="3" borderId="1" xfId="3" applyFont="1" applyFill="1" applyBorder="1" applyAlignment="1">
      <alignment horizontal="center" vertical="center" wrapText="1"/>
    </xf>
    <xf numFmtId="0" fontId="5" fillId="2" borderId="6" xfId="3" applyFont="1" applyFill="1" applyBorder="1" applyAlignment="1">
      <alignment horizontal="center" vertical="center" wrapText="1"/>
    </xf>
    <xf numFmtId="0" fontId="5" fillId="2" borderId="7" xfId="3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/>
    </xf>
    <xf numFmtId="0" fontId="1" fillId="0" borderId="0" xfId="3" applyAlignment="1">
      <alignment horizontal="center" vertical="center"/>
    </xf>
    <xf numFmtId="14" fontId="5" fillId="3" borderId="8" xfId="3" applyNumberFormat="1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5" fillId="2" borderId="8" xfId="3" applyFont="1" applyFill="1" applyBorder="1" applyAlignment="1">
      <alignment horizontal="center" vertical="center" wrapText="1"/>
    </xf>
    <xf numFmtId="0" fontId="5" fillId="3" borderId="8" xfId="3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1" fillId="0" borderId="1" xfId="3" applyBorder="1" applyAlignment="1">
      <alignment horizontal="center" vertical="center"/>
    </xf>
    <xf numFmtId="0" fontId="7" fillId="3" borderId="8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1" fillId="0" borderId="1" xfId="3" applyBorder="1"/>
    <xf numFmtId="14" fontId="1" fillId="0" borderId="1" xfId="3" applyNumberFormat="1" applyBorder="1" applyAlignment="1">
      <alignment horizontal="right"/>
    </xf>
    <xf numFmtId="14" fontId="1" fillId="0" borderId="1" xfId="3" applyNumberFormat="1" applyBorder="1"/>
    <xf numFmtId="14" fontId="1" fillId="4" borderId="1" xfId="3" applyNumberFormat="1" applyFill="1" applyBorder="1" applyAlignment="1">
      <alignment horizontal="right"/>
    </xf>
    <xf numFmtId="0" fontId="1" fillId="4" borderId="1" xfId="3" applyFill="1" applyBorder="1"/>
    <xf numFmtId="38" fontId="0" fillId="0" borderId="1" xfId="4" applyFont="1" applyBorder="1" applyAlignment="1"/>
    <xf numFmtId="9" fontId="1" fillId="0" borderId="1" xfId="2" applyFont="1" applyBorder="1" applyAlignment="1"/>
    <xf numFmtId="38" fontId="0" fillId="4" borderId="1" xfId="4" applyFont="1" applyFill="1" applyBorder="1" applyAlignment="1"/>
    <xf numFmtId="38" fontId="1" fillId="4" borderId="1" xfId="3" applyNumberFormat="1" applyFill="1" applyBorder="1"/>
    <xf numFmtId="177" fontId="0" fillId="0" borderId="1" xfId="4" applyNumberFormat="1" applyFont="1" applyBorder="1" applyAlignment="1"/>
    <xf numFmtId="0" fontId="1" fillId="0" borderId="3" xfId="3" applyBorder="1"/>
    <xf numFmtId="38" fontId="0" fillId="0" borderId="1" xfId="4" applyFont="1" applyFill="1" applyBorder="1" applyAlignment="1"/>
    <xf numFmtId="9" fontId="1" fillId="0" borderId="1" xfId="2" applyFont="1" applyFill="1" applyBorder="1" applyAlignment="1"/>
    <xf numFmtId="176" fontId="0" fillId="0" borderId="1" xfId="4" applyNumberFormat="1" applyFont="1" applyFill="1" applyBorder="1" applyAlignment="1"/>
    <xf numFmtId="9" fontId="1" fillId="0" borderId="1" xfId="3" applyNumberFormat="1" applyBorder="1"/>
    <xf numFmtId="176" fontId="0" fillId="0" borderId="1" xfId="4" applyNumberFormat="1" applyFont="1" applyBorder="1" applyAlignment="1"/>
    <xf numFmtId="0" fontId="1" fillId="5" borderId="1" xfId="3" applyFill="1" applyBorder="1"/>
    <xf numFmtId="9" fontId="0" fillId="0" borderId="0" xfId="5" applyFont="1" applyAlignment="1"/>
    <xf numFmtId="178" fontId="1" fillId="0" borderId="0" xfId="3" applyNumberFormat="1"/>
    <xf numFmtId="9" fontId="5" fillId="2" borderId="1" xfId="5" applyFont="1" applyFill="1" applyBorder="1" applyAlignment="1">
      <alignment horizontal="center" vertical="center"/>
    </xf>
    <xf numFmtId="178" fontId="5" fillId="2" borderId="1" xfId="3" applyNumberFormat="1" applyFont="1" applyFill="1" applyBorder="1" applyAlignment="1">
      <alignment horizontal="center" vertical="center" wrapText="1"/>
    </xf>
    <xf numFmtId="14" fontId="1" fillId="4" borderId="1" xfId="3" applyNumberFormat="1" applyFill="1" applyBorder="1"/>
    <xf numFmtId="9" fontId="0" fillId="0" borderId="1" xfId="5" applyFont="1" applyBorder="1" applyAlignment="1"/>
    <xf numFmtId="38" fontId="0" fillId="6" borderId="1" xfId="4" applyFont="1" applyFill="1" applyBorder="1" applyAlignment="1"/>
    <xf numFmtId="38" fontId="1" fillId="4" borderId="1" xfId="4" applyFont="1" applyFill="1" applyBorder="1">
      <alignment vertical="center"/>
    </xf>
    <xf numFmtId="178" fontId="1" fillId="0" borderId="1" xfId="3" applyNumberFormat="1" applyBorder="1"/>
    <xf numFmtId="38" fontId="1" fillId="0" borderId="1" xfId="1" applyFont="1" applyBorder="1" applyAlignment="1"/>
    <xf numFmtId="179" fontId="1" fillId="0" borderId="1" xfId="3" applyNumberFormat="1" applyBorder="1"/>
    <xf numFmtId="0" fontId="1" fillId="0" borderId="4" xfId="3" applyBorder="1"/>
    <xf numFmtId="179" fontId="1" fillId="0" borderId="0" xfId="3" applyNumberFormat="1"/>
    <xf numFmtId="179" fontId="5" fillId="2" borderId="1" xfId="3" applyNumberFormat="1" applyFont="1" applyFill="1" applyBorder="1" applyAlignment="1">
      <alignment horizontal="center" vertical="center" wrapText="1"/>
    </xf>
    <xf numFmtId="38" fontId="0" fillId="2" borderId="1" xfId="4" applyFont="1" applyFill="1" applyBorder="1" applyAlignment="1"/>
    <xf numFmtId="9" fontId="0" fillId="0" borderId="1" xfId="5" applyFont="1" applyFill="1" applyBorder="1" applyAlignment="1"/>
    <xf numFmtId="0" fontId="5" fillId="2" borderId="2" xfId="3" applyFont="1" applyFill="1" applyBorder="1" applyAlignment="1">
      <alignment horizontal="center" vertical="center"/>
    </xf>
    <xf numFmtId="0" fontId="5" fillId="2" borderId="3" xfId="3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0" fontId="5" fillId="2" borderId="8" xfId="3" applyFont="1" applyFill="1" applyBorder="1" applyAlignment="1">
      <alignment horizontal="center" vertical="center"/>
    </xf>
    <xf numFmtId="38" fontId="1" fillId="0" borderId="1" xfId="3" applyNumberFormat="1" applyBorder="1"/>
    <xf numFmtId="38" fontId="1" fillId="0" borderId="0" xfId="1" applyFont="1" applyAlignment="1"/>
    <xf numFmtId="14" fontId="7" fillId="3" borderId="2" xfId="3" applyNumberFormat="1" applyFont="1" applyFill="1" applyBorder="1" applyAlignment="1">
      <alignment horizontal="center" vertical="center" wrapText="1"/>
    </xf>
    <xf numFmtId="14" fontId="7" fillId="3" borderId="8" xfId="3" applyNumberFormat="1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 wrapText="1"/>
    </xf>
    <xf numFmtId="38" fontId="1" fillId="0" borderId="1" xfId="1" applyFont="1" applyBorder="1" applyAlignment="1">
      <alignment horizontal="center" vertical="center"/>
    </xf>
    <xf numFmtId="0" fontId="1" fillId="7" borderId="1" xfId="3" applyFill="1" applyBorder="1"/>
    <xf numFmtId="14" fontId="1" fillId="7" borderId="1" xfId="3" applyNumberFormat="1" applyFill="1" applyBorder="1"/>
    <xf numFmtId="38" fontId="0" fillId="7" borderId="1" xfId="4" applyFont="1" applyFill="1" applyBorder="1" applyAlignment="1"/>
    <xf numFmtId="9" fontId="1" fillId="7" borderId="1" xfId="3" applyNumberFormat="1" applyFill="1" applyBorder="1"/>
    <xf numFmtId="38" fontId="1" fillId="7" borderId="1" xfId="3" applyNumberFormat="1" applyFill="1" applyBorder="1"/>
    <xf numFmtId="38" fontId="1" fillId="7" borderId="1" xfId="1" applyFont="1" applyFill="1" applyBorder="1" applyAlignment="1"/>
    <xf numFmtId="38" fontId="1" fillId="7" borderId="1" xfId="4" applyFont="1" applyFill="1" applyBorder="1">
      <alignment vertical="center"/>
    </xf>
    <xf numFmtId="38" fontId="1" fillId="0" borderId="1" xfId="1" applyFont="1" applyFill="1" applyBorder="1" applyAlignment="1"/>
    <xf numFmtId="0" fontId="1" fillId="0" borderId="1" xfId="3" applyFill="1" applyBorder="1"/>
    <xf numFmtId="0" fontId="1" fillId="0" borderId="0" xfId="3" applyFill="1"/>
  </cellXfs>
  <cellStyles count="6">
    <cellStyle name="パーセント" xfId="2" builtinId="5"/>
    <cellStyle name="パーセント 3" xfId="5" xr:uid="{645D5A04-30CE-41E8-A5C3-FEFEE57118F5}"/>
    <cellStyle name="桁区切り" xfId="1" builtinId="6"/>
    <cellStyle name="桁区切り 4" xfId="4" xr:uid="{73786CCB-B522-47EE-A453-9FD429B1AB60}"/>
    <cellStyle name="標準" xfId="0" builtinId="0"/>
    <cellStyle name="標準 4" xfId="3" xr:uid="{0CF0E0F3-5FEE-450E-BD99-C7CB527F82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046;&#38480;&#12501;&#12457;&#12523;&#12480;/&#32207;&#21209;&#12464;&#12523;&#12540;&#12503;/&#36001;&#21209;&#65298;/zaimu3/&#20844;&#20250;&#35336;/R02/(&#26368;&#26032;&#65289;&#30707;&#29417;&#28286;&#26032;&#28207;&#31649;&#29702;&#32068;&#21512;&#12288;&#22266;&#23450;&#36039;&#29987;&#21488;&#24115;&#12289;&#36001;&#21209;&#26360;&#39006;R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k.tateishi/Desktop/&#19978;&#12494;&#22269;&#30010;&#12304;151112&#26132;&#36786;&#20316;&#26989;&#20998;&#12305;/&#9733;&#24314;&#29289;&#21488;&#24115;CSV1511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Kaoru/OneDrive/&#12489;&#12461;&#12517;&#12513;&#12531;&#12488;/&#20844;&#20250;&#35336;/&#21271;&#31452;&#30010;/160520_&#32013;&#21697;&#29289;/&#9679;&#21513;&#23713;&#12392;&#12398;&#12420;&#12426;&#12392;&#12426;/H241010_&#65298;&#65298;&#24180;&#24230;&#31777;&#20415;&#27861;&#36001;&#21209;&#65300;&#34920;/&#39015;&#23458;/&#36947;&#22830;/&#21271;&#24195;&#23798;&#24066;/2009&#27770;&#31639;/PPP&#20837;&#21147;&#12487;&#12540;&#12479;(&#21271;&#24195;&#23798;&#24066;&#65289;2009/&#65297;&#65294;&#22793;&#25563;&#23450;&#32681;/&#22793;&#25563;&#12523;&#12540;&#12523;&#20316;&#25104;&#12484;&#12540;&#12523;_&#21271;&#24195;&#23798;&#24066;&#65288;PMC&#35373;&#23450;1.3&#29256;&#65289;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410DA3E\share\&#20844;&#20250;&#35336;\&#65296;&#65303;&#25993;&#34276;\&#27934;&#29242;&#28246;&#30010;\2017\&#38283;&#22987;&#12381;&#12398;&#20182;&#36039;&#29987;&#36000;&#20661;&#12527;&#12540;&#12463;&#12471;&#12540;&#1248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業手順書"/>
      <sheetName val="固定資産台帳→"/>
      <sheetName val="原本"/>
      <sheetName val="償却率（定額法）"/>
      <sheetName val="固定資産台帳記載項目"/>
      <sheetName val="土地"/>
      <sheetName val="建物"/>
      <sheetName val="工作物"/>
      <sheetName val="物品"/>
      <sheetName val="建設仮勘定"/>
      <sheetName val="固定資産集計表 "/>
      <sheetName val="非資金　固定資産除却"/>
      <sheetName val="有形固定資産（一般）"/>
      <sheetName val="有形固定資産（特会）"/>
      <sheetName val="（全体）有形固定資産"/>
      <sheetName val="(連結）有形固定資産"/>
      <sheetName val="歳入歳出→"/>
      <sheetName val="歳入　款ごと"/>
      <sheetName val="一般　歳入"/>
      <sheetName val="一般　歳出"/>
      <sheetName val="一般　歳出　節ごと"/>
      <sheetName val="港湾　歳入"/>
      <sheetName val="港湾　歳出"/>
      <sheetName val="港湾　歳出　節ごと"/>
      <sheetName val="非資金　賞与引当金"/>
      <sheetName val="非資金　地方債残高"/>
      <sheetName val="（一般）貸借対照表 "/>
      <sheetName val="（一般）行政コスト計算書"/>
      <sheetName val="（一般）純資産変動計算書 "/>
      <sheetName val="（一般）資金収支計算書"/>
      <sheetName val="（港湾）貸借対照表"/>
      <sheetName val="（港湾）行政コスト計算書"/>
      <sheetName val="（港湾）純資産変動計算書"/>
      <sheetName val="（港湾）資金収支計算書"/>
      <sheetName val="（全体）貸借対照表 "/>
      <sheetName val="（全体）行政コスト計算書"/>
      <sheetName val="（全体）純資産変動計算書"/>
      <sheetName val="（全体）資金収支計算書"/>
      <sheetName val="（三セク）貸借対照表 "/>
      <sheetName val="（三セク）行政コスト計算書 "/>
      <sheetName val="（三セク）純資産変動計算書"/>
      <sheetName val="（三セク）資金収支計算書"/>
      <sheetName val="個別計算"/>
      <sheetName val="対象範囲"/>
      <sheetName val="相関図"/>
      <sheetName val="BS資料①"/>
      <sheetName val="BS資料⓶"/>
      <sheetName val="BS　徴収不能引当金"/>
      <sheetName val="PL資料①"/>
      <sheetName val="PL資料⓶"/>
      <sheetName val="NW資料①"/>
      <sheetName val="CF資料①"/>
      <sheetName val="第３章加工"/>
      <sheetName val="（連結）貸借対照表"/>
      <sheetName val="（連結）行政コスト計算書 "/>
      <sheetName val="（連結）純資産変動計算書"/>
      <sheetName val="（連結）資金収支計算書 "/>
      <sheetName val="附属明細→"/>
      <sheetName val="投資及び出資金の明細"/>
      <sheetName val="基金・貸付金"/>
      <sheetName val="未収金及び長期延滞債権"/>
      <sheetName val="地方債"/>
      <sheetName val="補助金"/>
      <sheetName val="引当金"/>
      <sheetName val="財源明細"/>
      <sheetName val="財源情報明細"/>
      <sheetName val="資金明細"/>
      <sheetName val="作成例"/>
      <sheetName val="構成団体按分後財務書類"/>
      <sheetName val="構成団体按分後附属明細"/>
      <sheetName val="貸借対照表 (構成団体向け)"/>
      <sheetName val="行政コスト計算書  (構成団体向け)"/>
      <sheetName val="純資産変動計算書 (構成団体向け)"/>
      <sheetName val="資金収支計算書 ( 構成団体向け)"/>
      <sheetName val="（連結）有形固定資産（構成団体向け）"/>
      <sheetName val="財務書類作成元データ→"/>
      <sheetName val="変換表①"/>
      <sheetName val="変換表②"/>
      <sheetName val="様式目次"/>
      <sheetName val="行政コスト及び純資産変動計算書 (構成団体向け)"/>
    </sheetNames>
    <sheetDataSet>
      <sheetData sheetId="0"/>
      <sheetData sheetId="1"/>
      <sheetData sheetId="2"/>
      <sheetData sheetId="3">
        <row r="6">
          <cell r="B6">
            <v>2</v>
          </cell>
          <cell r="C6">
            <v>0.5</v>
          </cell>
        </row>
        <row r="7">
          <cell r="B7">
            <v>3</v>
          </cell>
          <cell r="C7">
            <v>0.33400000000000002</v>
          </cell>
        </row>
        <row r="8">
          <cell r="B8">
            <v>4</v>
          </cell>
          <cell r="C8">
            <v>0.25</v>
          </cell>
        </row>
        <row r="9">
          <cell r="B9">
            <v>5</v>
          </cell>
          <cell r="C9">
            <v>0.2</v>
          </cell>
        </row>
        <row r="10">
          <cell r="B10">
            <v>6</v>
          </cell>
          <cell r="C10">
            <v>0.16700000000000001</v>
          </cell>
        </row>
        <row r="11">
          <cell r="B11">
            <v>7</v>
          </cell>
          <cell r="C11">
            <v>0.14299999999999999</v>
          </cell>
        </row>
        <row r="12">
          <cell r="B12">
            <v>8</v>
          </cell>
          <cell r="C12">
            <v>0.125</v>
          </cell>
        </row>
        <row r="13">
          <cell r="B13">
            <v>9</v>
          </cell>
          <cell r="C13">
            <v>0.112</v>
          </cell>
        </row>
        <row r="14">
          <cell r="B14">
            <v>10</v>
          </cell>
          <cell r="C14">
            <v>0.1</v>
          </cell>
        </row>
        <row r="15">
          <cell r="B15">
            <v>11</v>
          </cell>
          <cell r="C15">
            <v>9.0999999999999998E-2</v>
          </cell>
        </row>
        <row r="16">
          <cell r="B16">
            <v>12</v>
          </cell>
          <cell r="C16">
            <v>8.4000000000000005E-2</v>
          </cell>
        </row>
        <row r="17">
          <cell r="B17">
            <v>13</v>
          </cell>
          <cell r="C17">
            <v>7.6999999999999999E-2</v>
          </cell>
        </row>
        <row r="18">
          <cell r="B18">
            <v>14</v>
          </cell>
          <cell r="C18">
            <v>7.1999999999999995E-2</v>
          </cell>
        </row>
        <row r="19">
          <cell r="B19">
            <v>15</v>
          </cell>
          <cell r="C19">
            <v>6.7000000000000004E-2</v>
          </cell>
        </row>
        <row r="20">
          <cell r="B20">
            <v>16</v>
          </cell>
          <cell r="C20">
            <v>6.3E-2</v>
          </cell>
        </row>
        <row r="21">
          <cell r="B21">
            <v>17</v>
          </cell>
          <cell r="C21">
            <v>5.8999999999999997E-2</v>
          </cell>
        </row>
        <row r="22">
          <cell r="B22">
            <v>18</v>
          </cell>
          <cell r="C22">
            <v>5.6000000000000001E-2</v>
          </cell>
        </row>
        <row r="23">
          <cell r="B23">
            <v>19</v>
          </cell>
          <cell r="C23">
            <v>5.2999999999999999E-2</v>
          </cell>
        </row>
        <row r="24">
          <cell r="B24">
            <v>20</v>
          </cell>
          <cell r="C24">
            <v>0.05</v>
          </cell>
        </row>
        <row r="25">
          <cell r="B25">
            <v>21</v>
          </cell>
          <cell r="C25">
            <v>4.8000000000000001E-2</v>
          </cell>
        </row>
        <row r="26">
          <cell r="B26">
            <v>22</v>
          </cell>
          <cell r="C26">
            <v>4.5999999999999999E-2</v>
          </cell>
        </row>
        <row r="27">
          <cell r="B27">
            <v>23</v>
          </cell>
          <cell r="C27">
            <v>4.3999999999999997E-2</v>
          </cell>
        </row>
        <row r="28">
          <cell r="B28">
            <v>24</v>
          </cell>
          <cell r="C28">
            <v>4.2000000000000003E-2</v>
          </cell>
        </row>
        <row r="29">
          <cell r="B29">
            <v>25</v>
          </cell>
          <cell r="C29">
            <v>0.04</v>
          </cell>
        </row>
        <row r="30">
          <cell r="B30">
            <v>26</v>
          </cell>
          <cell r="C30">
            <v>3.9E-2</v>
          </cell>
        </row>
        <row r="31">
          <cell r="B31">
            <v>27</v>
          </cell>
          <cell r="C31">
            <v>3.7999999999999999E-2</v>
          </cell>
        </row>
        <row r="32">
          <cell r="B32">
            <v>28</v>
          </cell>
          <cell r="C32">
            <v>3.5999999999999997E-2</v>
          </cell>
        </row>
        <row r="33">
          <cell r="B33">
            <v>29</v>
          </cell>
          <cell r="C33">
            <v>3.5000000000000003E-2</v>
          </cell>
        </row>
        <row r="34">
          <cell r="B34">
            <v>30</v>
          </cell>
          <cell r="C34">
            <v>3.4000000000000002E-2</v>
          </cell>
        </row>
        <row r="35">
          <cell r="B35">
            <v>31</v>
          </cell>
          <cell r="C35">
            <v>3.3000000000000002E-2</v>
          </cell>
        </row>
        <row r="36">
          <cell r="B36">
            <v>32</v>
          </cell>
          <cell r="C36">
            <v>3.2000000000000001E-2</v>
          </cell>
        </row>
        <row r="37">
          <cell r="B37">
            <v>33</v>
          </cell>
          <cell r="C37">
            <v>3.1E-2</v>
          </cell>
        </row>
        <row r="38">
          <cell r="B38">
            <v>34</v>
          </cell>
          <cell r="C38">
            <v>0.03</v>
          </cell>
        </row>
        <row r="39">
          <cell r="B39">
            <v>35</v>
          </cell>
          <cell r="C39">
            <v>2.9000000000000001E-2</v>
          </cell>
        </row>
        <row r="40">
          <cell r="B40">
            <v>36</v>
          </cell>
          <cell r="C40">
            <v>2.8000000000000001E-2</v>
          </cell>
        </row>
        <row r="41">
          <cell r="B41">
            <v>37</v>
          </cell>
          <cell r="C41">
            <v>2.8000000000000001E-2</v>
          </cell>
        </row>
        <row r="42">
          <cell r="B42">
            <v>38</v>
          </cell>
          <cell r="C42">
            <v>2.7E-2</v>
          </cell>
        </row>
        <row r="43">
          <cell r="B43">
            <v>39</v>
          </cell>
          <cell r="C43">
            <v>2.5999999999999999E-2</v>
          </cell>
        </row>
        <row r="44">
          <cell r="B44">
            <v>40</v>
          </cell>
          <cell r="C44">
            <v>2.5000000000000001E-2</v>
          </cell>
        </row>
        <row r="45">
          <cell r="B45">
            <v>41</v>
          </cell>
          <cell r="C45">
            <v>2.5000000000000001E-2</v>
          </cell>
        </row>
        <row r="46">
          <cell r="B46">
            <v>42</v>
          </cell>
          <cell r="C46">
            <v>2.4E-2</v>
          </cell>
        </row>
        <row r="47">
          <cell r="B47">
            <v>43</v>
          </cell>
          <cell r="C47">
            <v>2.4E-2</v>
          </cell>
        </row>
        <row r="48">
          <cell r="B48">
            <v>44</v>
          </cell>
          <cell r="C48">
            <v>2.3E-2</v>
          </cell>
        </row>
        <row r="49">
          <cell r="B49">
            <v>45</v>
          </cell>
          <cell r="C49">
            <v>2.3E-2</v>
          </cell>
        </row>
        <row r="50">
          <cell r="B50">
            <v>46</v>
          </cell>
          <cell r="C50">
            <v>2.1999999999999999E-2</v>
          </cell>
        </row>
        <row r="51">
          <cell r="B51">
            <v>47</v>
          </cell>
          <cell r="C51">
            <v>2.1999999999999999E-2</v>
          </cell>
        </row>
        <row r="52">
          <cell r="B52">
            <v>48</v>
          </cell>
          <cell r="C52">
            <v>2.1000000000000001E-2</v>
          </cell>
        </row>
        <row r="53">
          <cell r="B53">
            <v>49</v>
          </cell>
          <cell r="C53">
            <v>2.1000000000000001E-2</v>
          </cell>
        </row>
        <row r="54">
          <cell r="B54">
            <v>50</v>
          </cell>
          <cell r="C54">
            <v>0.02</v>
          </cell>
        </row>
        <row r="55">
          <cell r="B55">
            <v>51</v>
          </cell>
          <cell r="C55">
            <v>0.02</v>
          </cell>
        </row>
        <row r="56">
          <cell r="B56">
            <v>52</v>
          </cell>
          <cell r="C56">
            <v>0.02</v>
          </cell>
        </row>
        <row r="57">
          <cell r="B57">
            <v>53</v>
          </cell>
          <cell r="C57">
            <v>1.9E-2</v>
          </cell>
        </row>
        <row r="58">
          <cell r="B58">
            <v>54</v>
          </cell>
          <cell r="C58">
            <v>1.9E-2</v>
          </cell>
        </row>
        <row r="59">
          <cell r="B59">
            <v>55</v>
          </cell>
          <cell r="C59">
            <v>1.9E-2</v>
          </cell>
        </row>
        <row r="60">
          <cell r="B60">
            <v>56</v>
          </cell>
          <cell r="C60">
            <v>1.7999999999999999E-2</v>
          </cell>
        </row>
        <row r="61">
          <cell r="B61">
            <v>57</v>
          </cell>
          <cell r="C61">
            <v>1.7999999999999999E-2</v>
          </cell>
        </row>
        <row r="62">
          <cell r="B62">
            <v>58</v>
          </cell>
          <cell r="C62">
            <v>1.7999999999999999E-2</v>
          </cell>
        </row>
        <row r="63">
          <cell r="B63">
            <v>59</v>
          </cell>
          <cell r="C63">
            <v>1.7000000000000001E-2</v>
          </cell>
        </row>
        <row r="64">
          <cell r="B64">
            <v>60</v>
          </cell>
          <cell r="C64">
            <v>1.7000000000000001E-2</v>
          </cell>
        </row>
        <row r="65">
          <cell r="B65">
            <v>61</v>
          </cell>
          <cell r="C65">
            <v>1.7000000000000001E-2</v>
          </cell>
        </row>
        <row r="66">
          <cell r="B66">
            <v>62</v>
          </cell>
          <cell r="C66">
            <v>1.7000000000000001E-2</v>
          </cell>
        </row>
        <row r="67">
          <cell r="B67">
            <v>63</v>
          </cell>
          <cell r="C67">
            <v>1.6E-2</v>
          </cell>
        </row>
        <row r="68">
          <cell r="B68">
            <v>64</v>
          </cell>
          <cell r="C68">
            <v>1.6E-2</v>
          </cell>
        </row>
        <row r="69">
          <cell r="B69">
            <v>65</v>
          </cell>
          <cell r="C69">
            <v>1.6E-2</v>
          </cell>
        </row>
        <row r="70">
          <cell r="B70">
            <v>66</v>
          </cell>
          <cell r="C70">
            <v>1.6E-2</v>
          </cell>
        </row>
        <row r="71">
          <cell r="B71">
            <v>67</v>
          </cell>
          <cell r="C71">
            <v>1.4999999999999999E-2</v>
          </cell>
        </row>
        <row r="72">
          <cell r="B72">
            <v>68</v>
          </cell>
          <cell r="C72">
            <v>1.4999999999999999E-2</v>
          </cell>
        </row>
        <row r="73">
          <cell r="B73">
            <v>69</v>
          </cell>
          <cell r="C73">
            <v>1.4999999999999999E-2</v>
          </cell>
        </row>
        <row r="74">
          <cell r="B74">
            <v>70</v>
          </cell>
          <cell r="C74">
            <v>1.4999999999999999E-2</v>
          </cell>
        </row>
        <row r="75">
          <cell r="B75">
            <v>71</v>
          </cell>
          <cell r="C75">
            <v>1.4999999999999999E-2</v>
          </cell>
        </row>
        <row r="76">
          <cell r="B76">
            <v>72</v>
          </cell>
          <cell r="C76">
            <v>1.4E-2</v>
          </cell>
        </row>
        <row r="77">
          <cell r="B77">
            <v>73</v>
          </cell>
          <cell r="C77">
            <v>1.4E-2</v>
          </cell>
        </row>
        <row r="78">
          <cell r="B78">
            <v>74</v>
          </cell>
          <cell r="C78">
            <v>1.4E-2</v>
          </cell>
        </row>
        <row r="79">
          <cell r="B79">
            <v>75</v>
          </cell>
          <cell r="C79">
            <v>1.4E-2</v>
          </cell>
        </row>
        <row r="80">
          <cell r="B80">
            <v>76</v>
          </cell>
          <cell r="C80">
            <v>1.4E-2</v>
          </cell>
        </row>
        <row r="81">
          <cell r="B81">
            <v>77</v>
          </cell>
          <cell r="C81">
            <v>1.2999999999999999E-2</v>
          </cell>
        </row>
        <row r="82">
          <cell r="B82">
            <v>78</v>
          </cell>
          <cell r="C82">
            <v>1.2999999999999999E-2</v>
          </cell>
        </row>
        <row r="83">
          <cell r="B83">
            <v>79</v>
          </cell>
          <cell r="C83">
            <v>1.2999999999999999E-2</v>
          </cell>
        </row>
        <row r="84">
          <cell r="B84">
            <v>80</v>
          </cell>
          <cell r="C84">
            <v>1.2999999999999999E-2</v>
          </cell>
        </row>
        <row r="85">
          <cell r="B85">
            <v>81</v>
          </cell>
          <cell r="C85">
            <v>1.2999999999999999E-2</v>
          </cell>
        </row>
        <row r="86">
          <cell r="B86">
            <v>82</v>
          </cell>
          <cell r="C86">
            <v>1.2999999999999999E-2</v>
          </cell>
        </row>
        <row r="87">
          <cell r="B87">
            <v>83</v>
          </cell>
          <cell r="C87">
            <v>1.2999999999999999E-2</v>
          </cell>
        </row>
        <row r="88">
          <cell r="B88">
            <v>84</v>
          </cell>
          <cell r="C88">
            <v>1.2E-2</v>
          </cell>
        </row>
        <row r="89">
          <cell r="B89">
            <v>85</v>
          </cell>
          <cell r="C89">
            <v>1.2E-2</v>
          </cell>
        </row>
        <row r="90">
          <cell r="B90">
            <v>86</v>
          </cell>
          <cell r="C90">
            <v>1.2E-2</v>
          </cell>
        </row>
        <row r="91">
          <cell r="B91">
            <v>87</v>
          </cell>
          <cell r="C91">
            <v>1.2E-2</v>
          </cell>
        </row>
        <row r="92">
          <cell r="B92">
            <v>88</v>
          </cell>
          <cell r="C92">
            <v>1.2E-2</v>
          </cell>
        </row>
        <row r="93">
          <cell r="B93">
            <v>89</v>
          </cell>
          <cell r="C93">
            <v>1.2E-2</v>
          </cell>
        </row>
        <row r="94">
          <cell r="B94">
            <v>90</v>
          </cell>
          <cell r="C94">
            <v>1.2E-2</v>
          </cell>
        </row>
        <row r="95">
          <cell r="B95">
            <v>91</v>
          </cell>
          <cell r="C95">
            <v>1.0999999999999999E-2</v>
          </cell>
        </row>
        <row r="96">
          <cell r="B96">
            <v>92</v>
          </cell>
          <cell r="C96">
            <v>1.0999999999999999E-2</v>
          </cell>
        </row>
        <row r="97">
          <cell r="B97">
            <v>93</v>
          </cell>
          <cell r="C97">
            <v>1.0999999999999999E-2</v>
          </cell>
        </row>
        <row r="98">
          <cell r="B98">
            <v>94</v>
          </cell>
          <cell r="C98">
            <v>1.0999999999999999E-2</v>
          </cell>
        </row>
        <row r="99">
          <cell r="B99">
            <v>95</v>
          </cell>
          <cell r="C99">
            <v>1.0999999999999999E-2</v>
          </cell>
        </row>
        <row r="100">
          <cell r="B100">
            <v>96</v>
          </cell>
          <cell r="C100">
            <v>1.0999999999999999E-2</v>
          </cell>
        </row>
        <row r="101">
          <cell r="B101">
            <v>97</v>
          </cell>
          <cell r="C101">
            <v>1.0999999999999999E-2</v>
          </cell>
        </row>
        <row r="102">
          <cell r="B102">
            <v>98</v>
          </cell>
          <cell r="C102">
            <v>1.0999999999999999E-2</v>
          </cell>
        </row>
        <row r="103">
          <cell r="B103">
            <v>99</v>
          </cell>
          <cell r="C103">
            <v>1.0999999999999999E-2</v>
          </cell>
        </row>
        <row r="104">
          <cell r="B104">
            <v>100</v>
          </cell>
          <cell r="C104">
            <v>0.01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建物台帳CSV(1)"/>
    </sheetNames>
    <sheetDataSet>
      <sheetData sheetId="0">
        <row r="23">
          <cell r="BU23" t="str">
            <v>済</v>
          </cell>
          <cell r="BV23" t="str">
            <v>済</v>
          </cell>
          <cell r="BW23" t="str">
            <v>直営</v>
          </cell>
        </row>
        <row r="24">
          <cell r="BU24" t="str">
            <v>未</v>
          </cell>
          <cell r="BV24" t="str">
            <v>未</v>
          </cell>
          <cell r="BW24" t="str">
            <v>指定管理</v>
          </cell>
          <cell r="CL24" t="str">
            <v>地区内</v>
          </cell>
        </row>
        <row r="25">
          <cell r="BU25" t="str">
            <v>不要</v>
          </cell>
          <cell r="BV25" t="str">
            <v>不要</v>
          </cell>
          <cell r="BW25" t="str">
            <v>運営委託</v>
          </cell>
          <cell r="CL25" t="str">
            <v>町内</v>
          </cell>
        </row>
        <row r="26">
          <cell r="BU26" t="str">
            <v>不明</v>
          </cell>
          <cell r="BV26" t="str">
            <v>不明</v>
          </cell>
          <cell r="BW26" t="str">
            <v>リース</v>
          </cell>
          <cell r="CL26" t="str">
            <v>広域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歳入"/>
      <sheetName val="DATA"/>
      <sheetName val="rule_sainyu"/>
      <sheetName val="歳出"/>
      <sheetName val="桁数補正"/>
      <sheetName val="登録"/>
      <sheetName val="rule_saishutsu"/>
      <sheetName val="資産"/>
      <sheetName val="科目マス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ワークシートご利用にあたっての注意事項"/>
      <sheetName val="入力シート記入例"/>
      <sheetName val="入力シート"/>
      <sheetName val="CSV"/>
      <sheetName val="会計マスタ"/>
      <sheetName val="勘定科目マスタ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E1">
            <v>0</v>
          </cell>
        </row>
        <row r="2">
          <cell r="B2" t="str">
            <v>勘定科目Dropdown</v>
          </cell>
          <cell r="E2" t="str">
            <v>勘定科目コード</v>
          </cell>
        </row>
        <row r="3">
          <cell r="E3" t="str">
            <v>800400</v>
          </cell>
        </row>
        <row r="4">
          <cell r="E4" t="str">
            <v>800500</v>
          </cell>
        </row>
        <row r="5">
          <cell r="E5" t="str">
            <v>800601</v>
          </cell>
        </row>
        <row r="6">
          <cell r="E6" t="str">
            <v>800602</v>
          </cell>
        </row>
        <row r="7">
          <cell r="E7" t="str">
            <v>800651</v>
          </cell>
        </row>
        <row r="8">
          <cell r="E8" t="str">
            <v>800652</v>
          </cell>
        </row>
        <row r="9">
          <cell r="E9" t="str">
            <v>800700</v>
          </cell>
        </row>
        <row r="10">
          <cell r="E10" t="str">
            <v>800750</v>
          </cell>
        </row>
        <row r="11">
          <cell r="E11" t="str">
            <v>800800</v>
          </cell>
        </row>
        <row r="12">
          <cell r="E12" t="str">
            <v>800850</v>
          </cell>
        </row>
        <row r="13">
          <cell r="E13" t="str">
            <v>800900</v>
          </cell>
        </row>
        <row r="14">
          <cell r="E14" t="str">
            <v>800950</v>
          </cell>
        </row>
        <row r="15">
          <cell r="E15" t="str">
            <v>801000</v>
          </cell>
        </row>
        <row r="16">
          <cell r="E16" t="str">
            <v>801050</v>
          </cell>
        </row>
        <row r="17">
          <cell r="E17" t="str">
            <v>801100</v>
          </cell>
        </row>
        <row r="18">
          <cell r="E18" t="str">
            <v>801150</v>
          </cell>
        </row>
        <row r="19">
          <cell r="E19" t="str">
            <v>801200</v>
          </cell>
        </row>
        <row r="20">
          <cell r="E20" t="str">
            <v>801250</v>
          </cell>
        </row>
        <row r="21">
          <cell r="E21" t="str">
            <v>801300</v>
          </cell>
        </row>
        <row r="22">
          <cell r="E22" t="str">
            <v>801501</v>
          </cell>
        </row>
        <row r="23">
          <cell r="E23" t="str">
            <v>801502</v>
          </cell>
        </row>
        <row r="24">
          <cell r="E24" t="str">
            <v>801503</v>
          </cell>
        </row>
        <row r="25">
          <cell r="E25" t="str">
            <v>801504</v>
          </cell>
        </row>
        <row r="26">
          <cell r="E26" t="str">
            <v>801505</v>
          </cell>
        </row>
        <row r="27">
          <cell r="E27" t="str">
            <v>801506</v>
          </cell>
        </row>
        <row r="28">
          <cell r="E28" t="str">
            <v>801508</v>
          </cell>
        </row>
        <row r="29">
          <cell r="E29" t="str">
            <v>801509</v>
          </cell>
        </row>
        <row r="30">
          <cell r="E30" t="str">
            <v>801510</v>
          </cell>
        </row>
        <row r="31">
          <cell r="E31" t="str">
            <v>801511</v>
          </cell>
        </row>
        <row r="32">
          <cell r="E32" t="str">
            <v>801512</v>
          </cell>
        </row>
        <row r="33">
          <cell r="E33" t="str">
            <v>801513</v>
          </cell>
        </row>
        <row r="34">
          <cell r="E34" t="str">
            <v>801514</v>
          </cell>
        </row>
        <row r="35">
          <cell r="E35" t="str">
            <v>801516</v>
          </cell>
        </row>
        <row r="36">
          <cell r="E36" t="str">
            <v>801601</v>
          </cell>
        </row>
        <row r="37">
          <cell r="E37" t="str">
            <v>801602</v>
          </cell>
        </row>
        <row r="38">
          <cell r="E38" t="str">
            <v>801603</v>
          </cell>
        </row>
        <row r="39">
          <cell r="E39" t="str">
            <v>801604</v>
          </cell>
        </row>
        <row r="40">
          <cell r="E40" t="str">
            <v>801605</v>
          </cell>
        </row>
        <row r="41">
          <cell r="E41" t="str">
            <v>801606</v>
          </cell>
        </row>
        <row r="42">
          <cell r="E42" t="str">
            <v>801608</v>
          </cell>
        </row>
        <row r="43">
          <cell r="E43" t="str">
            <v>801609</v>
          </cell>
        </row>
        <row r="44">
          <cell r="E44" t="str">
            <v>801610</v>
          </cell>
        </row>
        <row r="45">
          <cell r="E45" t="str">
            <v>801611</v>
          </cell>
        </row>
        <row r="46">
          <cell r="E46" t="str">
            <v>801612</v>
          </cell>
        </row>
        <row r="47">
          <cell r="E47" t="str">
            <v>801613</v>
          </cell>
        </row>
        <row r="48">
          <cell r="E48" t="str">
            <v>801614</v>
          </cell>
        </row>
        <row r="49">
          <cell r="E49" t="str">
            <v>801616</v>
          </cell>
        </row>
        <row r="50">
          <cell r="E50" t="str">
            <v>801651</v>
          </cell>
        </row>
        <row r="51">
          <cell r="E51" t="str">
            <v>801652</v>
          </cell>
        </row>
        <row r="52">
          <cell r="E52" t="str">
            <v>801653</v>
          </cell>
        </row>
        <row r="53">
          <cell r="E53" t="str">
            <v>801654</v>
          </cell>
        </row>
        <row r="54">
          <cell r="E54" t="str">
            <v>801655</v>
          </cell>
        </row>
        <row r="55">
          <cell r="E55" t="str">
            <v>801656</v>
          </cell>
        </row>
        <row r="56">
          <cell r="E56" t="str">
            <v>801658</v>
          </cell>
        </row>
        <row r="57">
          <cell r="E57" t="str">
            <v>801659</v>
          </cell>
        </row>
        <row r="58">
          <cell r="E58" t="str">
            <v>801660</v>
          </cell>
        </row>
        <row r="59">
          <cell r="E59" t="str">
            <v>801661</v>
          </cell>
        </row>
        <row r="60">
          <cell r="E60" t="str">
            <v>801662</v>
          </cell>
        </row>
        <row r="61">
          <cell r="E61" t="str">
            <v>801663</v>
          </cell>
        </row>
        <row r="62">
          <cell r="E62" t="str">
            <v>801664</v>
          </cell>
        </row>
        <row r="63">
          <cell r="E63" t="str">
            <v>801666</v>
          </cell>
        </row>
        <row r="64">
          <cell r="E64" t="str">
            <v>801701</v>
          </cell>
        </row>
        <row r="65">
          <cell r="E65" t="str">
            <v>801702</v>
          </cell>
        </row>
        <row r="66">
          <cell r="E66" t="str">
            <v>801703</v>
          </cell>
        </row>
        <row r="67">
          <cell r="E67" t="str">
            <v>801704</v>
          </cell>
        </row>
        <row r="68">
          <cell r="E68" t="str">
            <v>801705</v>
          </cell>
        </row>
        <row r="69">
          <cell r="E69" t="str">
            <v>801706</v>
          </cell>
        </row>
        <row r="70">
          <cell r="E70" t="str">
            <v>801708</v>
          </cell>
        </row>
        <row r="71">
          <cell r="E71" t="str">
            <v>801709</v>
          </cell>
        </row>
        <row r="72">
          <cell r="E72" t="str">
            <v>801710</v>
          </cell>
        </row>
        <row r="73">
          <cell r="E73" t="str">
            <v>801711</v>
          </cell>
        </row>
        <row r="74">
          <cell r="E74" t="str">
            <v>801712</v>
          </cell>
        </row>
        <row r="75">
          <cell r="E75" t="str">
            <v>801713</v>
          </cell>
        </row>
        <row r="76">
          <cell r="E76" t="str">
            <v>801714</v>
          </cell>
        </row>
        <row r="77">
          <cell r="E77" t="str">
            <v>801716</v>
          </cell>
        </row>
        <row r="78">
          <cell r="E78" t="str">
            <v>801751</v>
          </cell>
        </row>
        <row r="79">
          <cell r="E79" t="str">
            <v>801752</v>
          </cell>
        </row>
        <row r="80">
          <cell r="E80" t="str">
            <v>801753</v>
          </cell>
        </row>
        <row r="81">
          <cell r="E81" t="str">
            <v>801754</v>
          </cell>
        </row>
        <row r="82">
          <cell r="E82" t="str">
            <v>801755</v>
          </cell>
        </row>
        <row r="83">
          <cell r="E83" t="str">
            <v>801756</v>
          </cell>
        </row>
        <row r="84">
          <cell r="E84" t="str">
            <v>801758</v>
          </cell>
        </row>
        <row r="85">
          <cell r="E85" t="str">
            <v>801759</v>
          </cell>
        </row>
        <row r="86">
          <cell r="E86" t="str">
            <v>801760</v>
          </cell>
        </row>
        <row r="87">
          <cell r="E87" t="str">
            <v>801761</v>
          </cell>
        </row>
        <row r="88">
          <cell r="E88" t="str">
            <v>801762</v>
          </cell>
        </row>
        <row r="89">
          <cell r="E89" t="str">
            <v>801763</v>
          </cell>
        </row>
        <row r="90">
          <cell r="E90" t="str">
            <v>801764</v>
          </cell>
        </row>
        <row r="91">
          <cell r="E91" t="str">
            <v>801766</v>
          </cell>
        </row>
        <row r="92">
          <cell r="E92" t="str">
            <v>801800</v>
          </cell>
        </row>
        <row r="93">
          <cell r="E93" t="str">
            <v>801850</v>
          </cell>
        </row>
        <row r="94">
          <cell r="E94" t="str">
            <v>801900</v>
          </cell>
        </row>
        <row r="95">
          <cell r="E95" t="str">
            <v>802001</v>
          </cell>
        </row>
        <row r="96">
          <cell r="E96" t="str">
            <v>802002</v>
          </cell>
        </row>
        <row r="97">
          <cell r="E97" t="str">
            <v>802051</v>
          </cell>
        </row>
        <row r="98">
          <cell r="E98" t="str">
            <v>802200</v>
          </cell>
        </row>
        <row r="99">
          <cell r="E99" t="str">
            <v>802301</v>
          </cell>
        </row>
        <row r="100">
          <cell r="E100" t="str">
            <v>802302</v>
          </cell>
        </row>
        <row r="101">
          <cell r="E101" t="str">
            <v>802303</v>
          </cell>
        </row>
        <row r="102">
          <cell r="E102" t="str">
            <v>802304</v>
          </cell>
        </row>
        <row r="103">
          <cell r="E103" t="str">
            <v>802601</v>
          </cell>
        </row>
        <row r="104">
          <cell r="E104" t="str">
            <v>802602</v>
          </cell>
        </row>
        <row r="105">
          <cell r="E105" t="str">
            <v>802700</v>
          </cell>
        </row>
        <row r="106">
          <cell r="E106" t="str">
            <v>802800</v>
          </cell>
        </row>
        <row r="107">
          <cell r="E107" t="str">
            <v>802900</v>
          </cell>
        </row>
        <row r="108">
          <cell r="E108" t="str">
            <v>803001</v>
          </cell>
        </row>
        <row r="109">
          <cell r="E109" t="str">
            <v>803002</v>
          </cell>
        </row>
        <row r="110">
          <cell r="E110" t="str">
            <v>803003</v>
          </cell>
        </row>
        <row r="111">
          <cell r="E111" t="str">
            <v>803100</v>
          </cell>
        </row>
        <row r="112">
          <cell r="E112" t="str">
            <v>803300</v>
          </cell>
        </row>
        <row r="113">
          <cell r="E113" t="str">
            <v>803400</v>
          </cell>
        </row>
        <row r="114">
          <cell r="E114" t="str">
            <v>803500</v>
          </cell>
        </row>
        <row r="115">
          <cell r="E115" t="str">
            <v>803600</v>
          </cell>
        </row>
        <row r="116">
          <cell r="E116" t="str">
            <v>803802</v>
          </cell>
        </row>
        <row r="117">
          <cell r="E117" t="str">
            <v>803901</v>
          </cell>
        </row>
        <row r="118">
          <cell r="E118" t="str">
            <v>803902</v>
          </cell>
        </row>
        <row r="119">
          <cell r="E119" t="str">
            <v>803903</v>
          </cell>
        </row>
        <row r="120">
          <cell r="E120" t="str">
            <v>804000</v>
          </cell>
        </row>
        <row r="121">
          <cell r="E121" t="str">
            <v>804200</v>
          </cell>
        </row>
        <row r="122">
          <cell r="E122" t="str">
            <v>804300</v>
          </cell>
        </row>
        <row r="123">
          <cell r="E123" t="str">
            <v>804400</v>
          </cell>
        </row>
        <row r="124">
          <cell r="E124" t="str">
            <v>804500</v>
          </cell>
        </row>
        <row r="125">
          <cell r="E125" t="str">
            <v>804600</v>
          </cell>
        </row>
        <row r="126">
          <cell r="E126" t="str">
            <v>804900</v>
          </cell>
        </row>
        <row r="127">
          <cell r="E127" t="str">
            <v>806300</v>
          </cell>
        </row>
        <row r="128">
          <cell r="E128" t="str">
            <v>806400</v>
          </cell>
        </row>
        <row r="129">
          <cell r="E129" t="str">
            <v>806500</v>
          </cell>
        </row>
        <row r="130">
          <cell r="E130" t="str">
            <v>806600</v>
          </cell>
        </row>
        <row r="131">
          <cell r="E131" t="str">
            <v>806701</v>
          </cell>
        </row>
        <row r="132">
          <cell r="E132" t="str">
            <v>806702</v>
          </cell>
        </row>
        <row r="133">
          <cell r="E133" t="str">
            <v>806900</v>
          </cell>
        </row>
        <row r="134">
          <cell r="E134" t="str">
            <v>807000</v>
          </cell>
        </row>
        <row r="135">
          <cell r="E135" t="str">
            <v>807100</v>
          </cell>
        </row>
        <row r="136">
          <cell r="E136" t="str">
            <v>807200</v>
          </cell>
        </row>
        <row r="137">
          <cell r="E137" t="str">
            <v>807300</v>
          </cell>
        </row>
        <row r="138">
          <cell r="E138" t="str">
            <v>807400</v>
          </cell>
        </row>
        <row r="139">
          <cell r="E139" t="str">
            <v>807501</v>
          </cell>
        </row>
        <row r="140">
          <cell r="E140" t="str">
            <v>807502</v>
          </cell>
        </row>
        <row r="141">
          <cell r="E141" t="str">
            <v>807601</v>
          </cell>
        </row>
        <row r="142">
          <cell r="E142" t="str">
            <v>807602</v>
          </cell>
        </row>
        <row r="143">
          <cell r="E143" t="str">
            <v>808000</v>
          </cell>
        </row>
        <row r="144">
          <cell r="E144" t="str">
            <v>808300</v>
          </cell>
        </row>
        <row r="145">
          <cell r="E145" t="str">
            <v>810300</v>
          </cell>
        </row>
        <row r="146">
          <cell r="E146" t="str">
            <v>810400</v>
          </cell>
        </row>
        <row r="147">
          <cell r="E147" t="str">
            <v>810500</v>
          </cell>
        </row>
        <row r="148">
          <cell r="E148" t="str">
            <v>810601</v>
          </cell>
        </row>
        <row r="149">
          <cell r="E149" t="str">
            <v>810602</v>
          </cell>
        </row>
        <row r="150">
          <cell r="E150" t="str">
            <v>810801</v>
          </cell>
        </row>
        <row r="151">
          <cell r="E151" t="str">
            <v>810802</v>
          </cell>
        </row>
        <row r="152">
          <cell r="E152" t="str">
            <v>810803</v>
          </cell>
        </row>
        <row r="153">
          <cell r="E153" t="str">
            <v>810804</v>
          </cell>
        </row>
        <row r="154">
          <cell r="E154" t="str">
            <v>810900</v>
          </cell>
        </row>
        <row r="155">
          <cell r="E155" t="str">
            <v>811000</v>
          </cell>
        </row>
        <row r="156">
          <cell r="E156" t="str">
            <v>811100</v>
          </cell>
        </row>
        <row r="157">
          <cell r="E157" t="str">
            <v>811301</v>
          </cell>
        </row>
        <row r="158">
          <cell r="E158" t="str">
            <v>811302</v>
          </cell>
        </row>
        <row r="159">
          <cell r="E159" t="str">
            <v>811400</v>
          </cell>
        </row>
        <row r="160">
          <cell r="E160" t="str">
            <v>811501</v>
          </cell>
        </row>
        <row r="161">
          <cell r="E161" t="str">
            <v>811502</v>
          </cell>
        </row>
        <row r="162">
          <cell r="E162" t="str">
            <v>811700</v>
          </cell>
        </row>
        <row r="163">
          <cell r="E163" t="str">
            <v>811800</v>
          </cell>
        </row>
        <row r="164">
          <cell r="E164" t="str">
            <v>811900</v>
          </cell>
        </row>
        <row r="165">
          <cell r="E165" t="str">
            <v>812000</v>
          </cell>
        </row>
        <row r="166">
          <cell r="E166" t="str">
            <v>812200</v>
          </cell>
        </row>
        <row r="167">
          <cell r="E167" t="str">
            <v>812301</v>
          </cell>
        </row>
        <row r="168">
          <cell r="E168" t="str">
            <v>812302</v>
          </cell>
        </row>
        <row r="169">
          <cell r="E169" t="str">
            <v>812303</v>
          </cell>
        </row>
        <row r="170">
          <cell r="E170" t="str">
            <v>812600</v>
          </cell>
        </row>
        <row r="171">
          <cell r="E171" t="str">
            <v>812700</v>
          </cell>
        </row>
        <row r="172">
          <cell r="E172" t="str">
            <v>812800</v>
          </cell>
        </row>
        <row r="173">
          <cell r="E173" t="str">
            <v>812900</v>
          </cell>
        </row>
        <row r="174">
          <cell r="E174" t="str">
            <v>813000</v>
          </cell>
        </row>
        <row r="175">
          <cell r="E175" t="str">
            <v>813200</v>
          </cell>
        </row>
        <row r="176">
          <cell r="E176" t="str">
            <v>813300</v>
          </cell>
        </row>
        <row r="177">
          <cell r="E177" t="str">
            <v>820301</v>
          </cell>
        </row>
        <row r="178">
          <cell r="E178" t="str">
            <v>820302</v>
          </cell>
        </row>
        <row r="179">
          <cell r="E179" t="str">
            <v>820303</v>
          </cell>
        </row>
        <row r="180">
          <cell r="E180" t="str">
            <v>820304</v>
          </cell>
        </row>
        <row r="181">
          <cell r="E181" t="str">
            <v>820401</v>
          </cell>
        </row>
        <row r="182">
          <cell r="E182" t="str">
            <v>820402</v>
          </cell>
        </row>
        <row r="183">
          <cell r="E183" t="str">
            <v>820403</v>
          </cell>
        </row>
        <row r="184">
          <cell r="E184" t="str">
            <v>820890</v>
          </cell>
        </row>
        <row r="185">
          <cell r="E185" t="str">
            <v>820891</v>
          </cell>
        </row>
        <row r="186">
          <cell r="E186" t="str">
            <v>820990</v>
          </cell>
        </row>
        <row r="187">
          <cell r="E187" t="str">
            <v>820991</v>
          </cell>
        </row>
        <row r="188">
          <cell r="E188" t="str">
            <v>821090</v>
          </cell>
        </row>
        <row r="189">
          <cell r="E189" t="str">
            <v>821091</v>
          </cell>
        </row>
        <row r="190">
          <cell r="E190" t="str">
            <v>821190</v>
          </cell>
        </row>
        <row r="191">
          <cell r="E191" t="str">
            <v>821191</v>
          </cell>
        </row>
        <row r="192">
          <cell r="E192" t="str">
            <v>821201</v>
          </cell>
        </row>
        <row r="193">
          <cell r="E193" t="str">
            <v>821202</v>
          </cell>
        </row>
        <row r="194">
          <cell r="E194" t="str">
            <v>821301</v>
          </cell>
        </row>
        <row r="195">
          <cell r="E195" t="str">
            <v>821302</v>
          </cell>
        </row>
        <row r="196">
          <cell r="E196" t="str">
            <v>821401</v>
          </cell>
        </row>
        <row r="197">
          <cell r="E197" t="str">
            <v>821402</v>
          </cell>
        </row>
        <row r="198">
          <cell r="E198" t="str">
            <v>821501</v>
          </cell>
        </row>
        <row r="199">
          <cell r="E199" t="str">
            <v>821502</v>
          </cell>
        </row>
        <row r="200">
          <cell r="E200" t="str">
            <v>821601</v>
          </cell>
        </row>
        <row r="201">
          <cell r="E201" t="str">
            <v>821602</v>
          </cell>
        </row>
        <row r="202">
          <cell r="E202" t="str">
            <v>821701</v>
          </cell>
        </row>
        <row r="203">
          <cell r="E203" t="str">
            <v>821702</v>
          </cell>
        </row>
        <row r="204">
          <cell r="E204" t="str">
            <v>821901</v>
          </cell>
        </row>
        <row r="205">
          <cell r="E205" t="str">
            <v>821902</v>
          </cell>
        </row>
        <row r="206">
          <cell r="E206" t="str">
            <v>822000</v>
          </cell>
        </row>
        <row r="207">
          <cell r="E207" t="str">
            <v>830600</v>
          </cell>
        </row>
        <row r="208">
          <cell r="E208" t="str">
            <v>830701</v>
          </cell>
        </row>
        <row r="209">
          <cell r="E209" t="str">
            <v>830702</v>
          </cell>
        </row>
        <row r="210">
          <cell r="E210" t="str">
            <v>830801</v>
          </cell>
        </row>
        <row r="211">
          <cell r="E211" t="str">
            <v>830802</v>
          </cell>
        </row>
        <row r="212">
          <cell r="E212" t="str">
            <v>830901</v>
          </cell>
        </row>
        <row r="213">
          <cell r="E213" t="str">
            <v>830902</v>
          </cell>
        </row>
        <row r="214">
          <cell r="E214" t="str">
            <v>831100</v>
          </cell>
        </row>
        <row r="215">
          <cell r="E215" t="str">
            <v>831200</v>
          </cell>
        </row>
        <row r="216">
          <cell r="E216" t="str">
            <v>831300</v>
          </cell>
        </row>
        <row r="217">
          <cell r="E217" t="str">
            <v>831400</v>
          </cell>
        </row>
        <row r="218">
          <cell r="E218" t="str">
            <v>831601</v>
          </cell>
        </row>
        <row r="219">
          <cell r="E219" t="str">
            <v>831602</v>
          </cell>
        </row>
        <row r="220">
          <cell r="E220" t="str">
            <v>831603</v>
          </cell>
        </row>
        <row r="221">
          <cell r="E221" t="str">
            <v>831604</v>
          </cell>
        </row>
        <row r="222">
          <cell r="E222" t="str">
            <v>831700</v>
          </cell>
        </row>
        <row r="223">
          <cell r="E223" t="str">
            <v>831800</v>
          </cell>
        </row>
        <row r="224">
          <cell r="E224" t="str">
            <v>831901</v>
          </cell>
        </row>
        <row r="225">
          <cell r="E225" t="str">
            <v>831902</v>
          </cell>
        </row>
        <row r="226">
          <cell r="E226" t="str">
            <v>832200</v>
          </cell>
        </row>
        <row r="227">
          <cell r="E227" t="str">
            <v>832300</v>
          </cell>
        </row>
        <row r="228">
          <cell r="E228" t="str">
            <v>832401</v>
          </cell>
        </row>
        <row r="229">
          <cell r="E229" t="str">
            <v>832402</v>
          </cell>
        </row>
        <row r="230">
          <cell r="E230" t="str">
            <v>832700</v>
          </cell>
        </row>
        <row r="231">
          <cell r="E231" t="str">
            <v>832800</v>
          </cell>
        </row>
        <row r="232">
          <cell r="E232" t="str">
            <v>832900</v>
          </cell>
        </row>
        <row r="233">
          <cell r="E233" t="str">
            <v>833000</v>
          </cell>
        </row>
        <row r="234">
          <cell r="E234" t="str">
            <v>833100</v>
          </cell>
        </row>
        <row r="235">
          <cell r="E235" t="str">
            <v>833300</v>
          </cell>
        </row>
        <row r="236">
          <cell r="E236" t="str">
            <v>833400</v>
          </cell>
        </row>
        <row r="237">
          <cell r="E237" t="str">
            <v>833500</v>
          </cell>
        </row>
        <row r="238">
          <cell r="E238" t="str">
            <v>833600</v>
          </cell>
        </row>
        <row r="239">
          <cell r="E239" t="str">
            <v>833700</v>
          </cell>
        </row>
        <row r="240">
          <cell r="E240" t="str">
            <v>834000</v>
          </cell>
        </row>
        <row r="241">
          <cell r="E241" t="str">
            <v>834101</v>
          </cell>
        </row>
        <row r="242">
          <cell r="E242" t="str">
            <v>834102</v>
          </cell>
        </row>
        <row r="243">
          <cell r="E243" t="str">
            <v>834300</v>
          </cell>
        </row>
        <row r="244">
          <cell r="E244" t="str">
            <v>834401</v>
          </cell>
        </row>
        <row r="245">
          <cell r="E245" t="str">
            <v>834402</v>
          </cell>
        </row>
        <row r="246">
          <cell r="E246" t="str">
            <v>834600</v>
          </cell>
        </row>
        <row r="247">
          <cell r="E247" t="str">
            <v>840000</v>
          </cell>
        </row>
        <row r="248">
          <cell r="E248" t="str">
            <v>850000</v>
          </cell>
        </row>
        <row r="249">
          <cell r="E249" t="str">
            <v>860000</v>
          </cell>
        </row>
        <row r="250">
          <cell r="E250" t="str">
            <v>860100</v>
          </cell>
        </row>
        <row r="251">
          <cell r="E251" t="str">
            <v>860200</v>
          </cell>
        </row>
        <row r="252">
          <cell r="E252" t="str">
            <v>899900</v>
          </cell>
        </row>
        <row r="253">
          <cell r="E253" t="str">
            <v>899901</v>
          </cell>
        </row>
        <row r="254">
          <cell r="E254" t="str">
            <v>899902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933EC-352E-4071-8D71-698DEF9E7495}">
  <sheetPr>
    <tabColor theme="9"/>
    <pageSetUpPr fitToPage="1"/>
  </sheetPr>
  <dimension ref="A1:BY145"/>
  <sheetViews>
    <sheetView tabSelected="1" zoomScale="70" zoomScaleNormal="70" workbookViewId="0">
      <pane xSplit="9" ySplit="4" topLeftCell="N125" activePane="bottomRight" state="frozen"/>
      <selection activeCell="I26" sqref="I26:N26"/>
      <selection pane="topRight" activeCell="I26" sqref="I26:N26"/>
      <selection pane="bottomLeft" activeCell="I26" sqref="I26:N26"/>
      <selection pane="bottomRight" activeCell="A135" sqref="A135:XFD137"/>
    </sheetView>
  </sheetViews>
  <sheetFormatPr defaultColWidth="9" defaultRowHeight="18.75" outlineLevelCol="1"/>
  <cols>
    <col min="1" max="1" width="6.375" style="2" customWidth="1"/>
    <col min="2" max="2" width="5.25" style="2" bestFit="1" customWidth="1"/>
    <col min="3" max="3" width="28.5" style="2" customWidth="1"/>
    <col min="4" max="4" width="12.25" style="2" hidden="1" customWidth="1" outlineLevel="1"/>
    <col min="5" max="5" width="19.25" style="2" hidden="1" customWidth="1" outlineLevel="1"/>
    <col min="6" max="6" width="19.25" style="2" customWidth="1" collapsed="1"/>
    <col min="7" max="8" width="11.375" style="2" hidden="1" customWidth="1" outlineLevel="1"/>
    <col min="9" max="9" width="40.875" style="2" customWidth="1" collapsed="1"/>
    <col min="10" max="10" width="10.5" style="2" hidden="1" customWidth="1" outlineLevel="1"/>
    <col min="11" max="11" width="17.625" style="2" hidden="1" customWidth="1" outlineLevel="1"/>
    <col min="12" max="13" width="9" style="2" hidden="1" customWidth="1" outlineLevel="1"/>
    <col min="14" max="14" width="11.625" style="3" customWidth="1" collapsed="1"/>
    <col min="15" max="15" width="11.625" style="5" hidden="1" customWidth="1" outlineLevel="1"/>
    <col min="16" max="16" width="13" style="5" hidden="1" customWidth="1" outlineLevel="1"/>
    <col min="17" max="17" width="10.5" style="2" hidden="1" customWidth="1" outlineLevel="1"/>
    <col min="18" max="20" width="9.5" style="2" hidden="1" customWidth="1" outlineLevel="1"/>
    <col min="21" max="21" width="13.875" style="6" customWidth="1" collapsed="1"/>
    <col min="22" max="22" width="9" style="2" hidden="1" customWidth="1" outlineLevel="1"/>
    <col min="23" max="23" width="13" style="2" hidden="1" customWidth="1" outlineLevel="1"/>
    <col min="24" max="24" width="16.875" style="2" hidden="1" customWidth="1" outlineLevel="1"/>
    <col min="25" max="25" width="19.5" style="2" customWidth="1" collapsed="1"/>
    <col min="26" max="26" width="13" style="2" hidden="1" customWidth="1" outlineLevel="1"/>
    <col min="27" max="28" width="11" style="2" hidden="1" customWidth="1" outlineLevel="1"/>
    <col min="29" max="29" width="15.125" style="2" hidden="1" customWidth="1" outlineLevel="1"/>
    <col min="30" max="30" width="17.125" style="2" hidden="1" customWidth="1" outlineLevel="1"/>
    <col min="31" max="31" width="13" style="2" hidden="1" customWidth="1" outlineLevel="1"/>
    <col min="32" max="32" width="9" style="2" hidden="1" customWidth="1" outlineLevel="1"/>
    <col min="33" max="34" width="11" style="2" hidden="1" customWidth="1" outlineLevel="1"/>
    <col min="35" max="35" width="9" style="2" hidden="1" customWidth="1" outlineLevel="1"/>
    <col min="36" max="36" width="15.125" style="2" hidden="1" customWidth="1" outlineLevel="1"/>
    <col min="37" max="37" width="17.125" style="2" hidden="1" customWidth="1" outlineLevel="1"/>
    <col min="38" max="38" width="13" style="2" hidden="1" customWidth="1" outlineLevel="1"/>
    <col min="39" max="39" width="14.125" style="2" hidden="1" customWidth="1" outlineLevel="1"/>
    <col min="40" max="40" width="11" style="2" hidden="1" customWidth="1" outlineLevel="1"/>
    <col min="41" max="41" width="11" style="2" customWidth="1" collapsed="1"/>
    <col min="42" max="42" width="15.125" style="2" customWidth="1"/>
    <col min="43" max="43" width="17.625" style="2" bestFit="1" customWidth="1"/>
    <col min="44" max="47" width="8" style="2" hidden="1" customWidth="1" outlineLevel="1"/>
    <col min="48" max="48" width="20.625" style="2" customWidth="1" collapsed="1"/>
    <col min="49" max="49" width="9" style="2" hidden="1" customWidth="1" outlineLevel="1"/>
    <col min="50" max="50" width="15.125" style="2" hidden="1" customWidth="1" outlineLevel="1"/>
    <col min="51" max="52" width="13" style="2" hidden="1" customWidth="1" outlineLevel="1"/>
    <col min="53" max="53" width="7.125" style="2" hidden="1" customWidth="1" outlineLevel="1"/>
    <col min="54" max="54" width="15.125" style="2" hidden="1" customWidth="1" outlineLevel="1"/>
    <col min="55" max="55" width="11.375" style="7" customWidth="1" collapsed="1"/>
    <col min="56" max="56" width="11.375" style="2" bestFit="1" customWidth="1"/>
    <col min="57" max="58" width="6.75" style="2" hidden="1" customWidth="1" outlineLevel="1"/>
    <col min="59" max="59" width="11.25" style="2" hidden="1" customWidth="1" outlineLevel="1"/>
    <col min="60" max="60" width="9" style="2" hidden="1" customWidth="1" outlineLevel="1"/>
    <col min="61" max="61" width="11" style="2" hidden="1" customWidth="1" outlineLevel="1"/>
    <col min="62" max="62" width="15.125" style="2" customWidth="1" collapsed="1"/>
    <col min="63" max="63" width="20.625" style="2" customWidth="1"/>
    <col min="64" max="66" width="9" style="2" hidden="1" customWidth="1" outlineLevel="1"/>
    <col min="67" max="67" width="11.125" style="2" hidden="1" customWidth="1" outlineLevel="1"/>
    <col min="68" max="68" width="11" style="2" hidden="1" customWidth="1" outlineLevel="1"/>
    <col min="69" max="69" width="9" style="2" hidden="1" customWidth="1" outlineLevel="1"/>
    <col min="70" max="70" width="7.125" style="2" hidden="1" customWidth="1" outlineLevel="1"/>
    <col min="71" max="71" width="9" style="2" hidden="1" customWidth="1" outlineLevel="1"/>
    <col min="72" max="72" width="7.125" style="2" hidden="1" customWidth="1" outlineLevel="1"/>
    <col min="73" max="75" width="9" style="2" hidden="1" customWidth="1" outlineLevel="1"/>
    <col min="76" max="76" width="12.5" style="2" hidden="1" customWidth="1" outlineLevel="1"/>
    <col min="77" max="77" width="9" style="2" collapsed="1"/>
    <col min="78" max="16384" width="9" style="2"/>
  </cols>
  <sheetData>
    <row r="1" spans="1:76">
      <c r="A1" s="1"/>
      <c r="B1" s="1"/>
      <c r="C1" s="1"/>
      <c r="D1" s="1"/>
      <c r="E1" s="1"/>
      <c r="F1" s="1"/>
      <c r="G1" s="1"/>
      <c r="O1" s="4">
        <v>2020</v>
      </c>
    </row>
    <row r="3" spans="1:76" s="29" customFormat="1" ht="13.15" customHeight="1">
      <c r="A3" s="8" t="s">
        <v>0</v>
      </c>
      <c r="B3" s="8" t="s">
        <v>1</v>
      </c>
      <c r="C3" s="8" t="s">
        <v>2</v>
      </c>
      <c r="D3" s="8" t="s">
        <v>3</v>
      </c>
      <c r="E3" s="9" t="s">
        <v>4</v>
      </c>
      <c r="F3" s="10" t="s">
        <v>5</v>
      </c>
      <c r="G3" s="9" t="s">
        <v>6</v>
      </c>
      <c r="H3" s="9" t="s">
        <v>7</v>
      </c>
      <c r="I3" s="9" t="s">
        <v>8</v>
      </c>
      <c r="J3" s="8" t="s">
        <v>9</v>
      </c>
      <c r="K3" s="9" t="s">
        <v>10</v>
      </c>
      <c r="L3" s="11" t="s">
        <v>11</v>
      </c>
      <c r="M3" s="12" t="s">
        <v>12</v>
      </c>
      <c r="N3" s="13" t="s">
        <v>13</v>
      </c>
      <c r="O3" s="14" t="s">
        <v>14</v>
      </c>
      <c r="P3" s="15" t="s">
        <v>15</v>
      </c>
      <c r="Q3" s="16" t="s">
        <v>16</v>
      </c>
      <c r="R3" s="16"/>
      <c r="S3" s="16"/>
      <c r="T3" s="17" t="s">
        <v>17</v>
      </c>
      <c r="U3" s="18" t="s">
        <v>18</v>
      </c>
      <c r="V3" s="8" t="s">
        <v>19</v>
      </c>
      <c r="W3" s="11" t="s">
        <v>20</v>
      </c>
      <c r="X3" s="19" t="s">
        <v>21</v>
      </c>
      <c r="Y3" s="20" t="s">
        <v>22</v>
      </c>
      <c r="Z3" s="11" t="s">
        <v>23</v>
      </c>
      <c r="AA3" s="11" t="s">
        <v>24</v>
      </c>
      <c r="AB3" s="11" t="s">
        <v>25</v>
      </c>
      <c r="AC3" s="11"/>
      <c r="AD3" s="11"/>
      <c r="AE3" s="11"/>
      <c r="AF3" s="11"/>
      <c r="AG3" s="11"/>
      <c r="AH3" s="11" t="s">
        <v>26</v>
      </c>
      <c r="AI3" s="21" t="s">
        <v>27</v>
      </c>
      <c r="AJ3" s="22"/>
      <c r="AK3" s="22"/>
      <c r="AL3" s="22"/>
      <c r="AM3" s="22"/>
      <c r="AN3" s="23"/>
      <c r="AO3" s="24" t="s">
        <v>28</v>
      </c>
      <c r="AP3" s="25" t="s">
        <v>29</v>
      </c>
      <c r="AQ3" s="8" t="s">
        <v>30</v>
      </c>
      <c r="AR3" s="9" t="s">
        <v>31</v>
      </c>
      <c r="AS3" s="9"/>
      <c r="AT3" s="9"/>
      <c r="AU3" s="9"/>
      <c r="AV3" s="11" t="s">
        <v>32</v>
      </c>
      <c r="AW3" s="8" t="s">
        <v>33</v>
      </c>
      <c r="AX3" s="11" t="s">
        <v>34</v>
      </c>
      <c r="AY3" s="11" t="s">
        <v>35</v>
      </c>
      <c r="AZ3" s="11" t="s">
        <v>36</v>
      </c>
      <c r="BA3" s="11" t="s">
        <v>37</v>
      </c>
      <c r="BB3" s="11" t="s">
        <v>38</v>
      </c>
      <c r="BC3" s="26" t="s">
        <v>39</v>
      </c>
      <c r="BD3" s="27"/>
      <c r="BE3" s="9" t="s">
        <v>40</v>
      </c>
      <c r="BF3" s="9" t="s">
        <v>41</v>
      </c>
      <c r="BG3" s="9" t="s">
        <v>42</v>
      </c>
      <c r="BH3" s="28" t="s">
        <v>43</v>
      </c>
      <c r="BI3" s="10" t="s">
        <v>44</v>
      </c>
      <c r="BJ3" s="25" t="s">
        <v>45</v>
      </c>
      <c r="BK3" s="9" t="s">
        <v>46</v>
      </c>
      <c r="BL3" s="9" t="s">
        <v>47</v>
      </c>
      <c r="BM3" s="9" t="s">
        <v>48</v>
      </c>
      <c r="BN3" s="9" t="s">
        <v>49</v>
      </c>
      <c r="BO3" s="9" t="s">
        <v>50</v>
      </c>
      <c r="BP3" s="9" t="s">
        <v>51</v>
      </c>
      <c r="BQ3" s="9" t="s">
        <v>52</v>
      </c>
      <c r="BR3" s="9" t="s">
        <v>53</v>
      </c>
      <c r="BS3" s="9" t="s">
        <v>54</v>
      </c>
      <c r="BT3" s="8" t="s">
        <v>55</v>
      </c>
      <c r="BU3" s="8" t="s">
        <v>56</v>
      </c>
      <c r="BV3" s="8" t="s">
        <v>57</v>
      </c>
      <c r="BW3" s="8" t="s">
        <v>58</v>
      </c>
      <c r="BX3" s="9" t="s">
        <v>59</v>
      </c>
    </row>
    <row r="4" spans="1:76" s="29" customFormat="1" ht="33" customHeight="1">
      <c r="A4" s="8"/>
      <c r="B4" s="8"/>
      <c r="C4" s="8"/>
      <c r="D4" s="8"/>
      <c r="E4" s="9"/>
      <c r="F4" s="10"/>
      <c r="G4" s="9"/>
      <c r="H4" s="9"/>
      <c r="I4" s="9"/>
      <c r="J4" s="8"/>
      <c r="K4" s="9"/>
      <c r="L4" s="11"/>
      <c r="M4" s="12"/>
      <c r="N4" s="13"/>
      <c r="O4" s="14"/>
      <c r="P4" s="30"/>
      <c r="Q4" s="31" t="s">
        <v>60</v>
      </c>
      <c r="R4" s="31" t="s">
        <v>61</v>
      </c>
      <c r="S4" s="31" t="s">
        <v>62</v>
      </c>
      <c r="T4" s="32"/>
      <c r="U4" s="18"/>
      <c r="V4" s="8"/>
      <c r="W4" s="11"/>
      <c r="X4" s="33"/>
      <c r="Y4" s="34"/>
      <c r="Z4" s="11"/>
      <c r="AA4" s="11"/>
      <c r="AB4" s="35" t="s">
        <v>63</v>
      </c>
      <c r="AC4" s="35" t="s">
        <v>64</v>
      </c>
      <c r="AD4" s="35" t="s">
        <v>65</v>
      </c>
      <c r="AE4" s="35" t="s">
        <v>66</v>
      </c>
      <c r="AF4" s="35" t="s">
        <v>67</v>
      </c>
      <c r="AG4" s="35" t="s">
        <v>68</v>
      </c>
      <c r="AH4" s="11"/>
      <c r="AI4" s="35" t="s">
        <v>69</v>
      </c>
      <c r="AJ4" s="35" t="s">
        <v>70</v>
      </c>
      <c r="AK4" s="35" t="s">
        <v>71</v>
      </c>
      <c r="AL4" s="35" t="s">
        <v>72</v>
      </c>
      <c r="AM4" s="35" t="s">
        <v>73</v>
      </c>
      <c r="AN4" s="35" t="s">
        <v>74</v>
      </c>
      <c r="AO4" s="36"/>
      <c r="AP4" s="25"/>
      <c r="AQ4" s="8"/>
      <c r="AR4" s="37" t="s">
        <v>75</v>
      </c>
      <c r="AS4" s="37" t="s">
        <v>76</v>
      </c>
      <c r="AT4" s="37" t="s">
        <v>77</v>
      </c>
      <c r="AU4" s="37" t="s">
        <v>78</v>
      </c>
      <c r="AV4" s="11"/>
      <c r="AW4" s="8"/>
      <c r="AX4" s="11"/>
      <c r="AY4" s="11"/>
      <c r="AZ4" s="11"/>
      <c r="BA4" s="11"/>
      <c r="BB4" s="11"/>
      <c r="BC4" s="38" t="s">
        <v>79</v>
      </c>
      <c r="BD4" s="39" t="s">
        <v>80</v>
      </c>
      <c r="BE4" s="8"/>
      <c r="BF4" s="8"/>
      <c r="BG4" s="8"/>
      <c r="BH4" s="28"/>
      <c r="BI4" s="11"/>
      <c r="BJ4" s="25"/>
      <c r="BK4" s="8"/>
      <c r="BL4" s="8"/>
      <c r="BM4" s="9"/>
      <c r="BN4" s="8"/>
      <c r="BO4" s="8"/>
      <c r="BP4" s="9"/>
      <c r="BQ4" s="8"/>
      <c r="BR4" s="8"/>
      <c r="BS4" s="8"/>
      <c r="BT4" s="8"/>
      <c r="BU4" s="8"/>
      <c r="BV4" s="8"/>
      <c r="BW4" s="8"/>
      <c r="BX4" s="8"/>
    </row>
    <row r="5" spans="1:76">
      <c r="A5" s="40">
        <v>1</v>
      </c>
      <c r="B5" s="40">
        <v>1</v>
      </c>
      <c r="C5" s="40" t="s">
        <v>81</v>
      </c>
      <c r="D5" s="40" t="s">
        <v>82</v>
      </c>
      <c r="E5" s="40" t="s">
        <v>83</v>
      </c>
      <c r="F5" s="40" t="s">
        <v>84</v>
      </c>
      <c r="G5" s="40" t="s">
        <v>85</v>
      </c>
      <c r="H5" s="40"/>
      <c r="I5" s="40" t="s">
        <v>86</v>
      </c>
      <c r="J5" s="40" t="s">
        <v>87</v>
      </c>
      <c r="K5" s="40" t="s">
        <v>87</v>
      </c>
      <c r="L5" s="40" t="s">
        <v>87</v>
      </c>
      <c r="M5" s="40" t="s">
        <v>88</v>
      </c>
      <c r="N5" s="41" t="s">
        <v>89</v>
      </c>
      <c r="O5" s="42"/>
      <c r="P5" s="43" t="str">
        <f>IF(O5="",N5,O5)</f>
        <v>1986/12/06</v>
      </c>
      <c r="Q5" s="44">
        <f t="shared" ref="Q5:Q68" si="0">YEAR(P5)</f>
        <v>1986</v>
      </c>
      <c r="R5" s="44">
        <f>MONTH(P5)</f>
        <v>12</v>
      </c>
      <c r="S5" s="44">
        <f>DAY(N5)</f>
        <v>6</v>
      </c>
      <c r="T5" s="40">
        <f t="shared" ref="T5:T68" si="1">IF(Q5=1900,"",IF(R5&lt;4,Q5-1,Q5))</f>
        <v>1986</v>
      </c>
      <c r="U5" s="45">
        <v>1</v>
      </c>
      <c r="V5" s="46">
        <v>1</v>
      </c>
      <c r="W5" s="40"/>
      <c r="X5" s="47">
        <v>0</v>
      </c>
      <c r="Y5" s="47">
        <f t="shared" ref="Y5:Y68" si="2">IF(T5&gt;=$O$1,0,IF(U5&gt;X5,U5-X5,1))</f>
        <v>1</v>
      </c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7">
        <v>0</v>
      </c>
      <c r="AP5" s="48">
        <f t="shared" ref="AP5:AP68" si="3">U5</f>
        <v>1</v>
      </c>
      <c r="AQ5" s="40" t="s">
        <v>90</v>
      </c>
      <c r="AR5" s="40"/>
      <c r="AS5" s="40"/>
      <c r="AT5" s="40"/>
      <c r="AU5" s="40"/>
      <c r="AV5" s="40" t="s">
        <v>86</v>
      </c>
      <c r="AW5" s="40"/>
      <c r="AX5" s="40"/>
      <c r="AY5" s="40"/>
      <c r="AZ5" s="40"/>
      <c r="BA5" s="40"/>
      <c r="BB5" s="40"/>
      <c r="BC5" s="49">
        <v>13224</v>
      </c>
      <c r="BD5" s="40" t="s">
        <v>91</v>
      </c>
      <c r="BE5" s="40"/>
      <c r="BF5" s="45">
        <v>680</v>
      </c>
      <c r="BG5" s="40" t="s">
        <v>92</v>
      </c>
      <c r="BH5" s="44">
        <f t="shared" ref="BH5:BH68" si="4">IF(T5="","",$O$1-T5)</f>
        <v>34</v>
      </c>
      <c r="BI5" s="40"/>
      <c r="BJ5" s="48">
        <f t="shared" ref="BJ5:BJ68" si="5">U5-AP5</f>
        <v>0</v>
      </c>
      <c r="BK5" s="40" t="s">
        <v>93</v>
      </c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</row>
    <row r="6" spans="1:76">
      <c r="A6" s="40">
        <v>2</v>
      </c>
      <c r="B6" s="40">
        <v>1</v>
      </c>
      <c r="C6" s="40" t="s">
        <v>94</v>
      </c>
      <c r="D6" s="40" t="s">
        <v>95</v>
      </c>
      <c r="E6" s="40" t="s">
        <v>83</v>
      </c>
      <c r="F6" s="40" t="s">
        <v>84</v>
      </c>
      <c r="G6" s="40" t="s">
        <v>85</v>
      </c>
      <c r="H6" s="40"/>
      <c r="I6" s="40" t="s">
        <v>96</v>
      </c>
      <c r="J6" s="40" t="s">
        <v>87</v>
      </c>
      <c r="K6" s="40" t="s">
        <v>87</v>
      </c>
      <c r="L6" s="40" t="s">
        <v>87</v>
      </c>
      <c r="M6" s="40" t="s">
        <v>88</v>
      </c>
      <c r="N6" s="41">
        <v>33679</v>
      </c>
      <c r="O6" s="42"/>
      <c r="P6" s="43">
        <f t="shared" ref="P6:P9" si="6">IF(O6="",N6,O6)</f>
        <v>33679</v>
      </c>
      <c r="Q6" s="44">
        <f t="shared" si="0"/>
        <v>1992</v>
      </c>
      <c r="R6" s="44">
        <f t="shared" ref="R6:R9" si="7">MONTH(P6)</f>
        <v>3</v>
      </c>
      <c r="S6" s="44">
        <f t="shared" ref="S6:S9" si="8">DAY(N6)</f>
        <v>16</v>
      </c>
      <c r="T6" s="40">
        <f t="shared" si="1"/>
        <v>1991</v>
      </c>
      <c r="U6" s="45">
        <v>1</v>
      </c>
      <c r="V6" s="46">
        <v>1</v>
      </c>
      <c r="W6" s="40"/>
      <c r="X6" s="47">
        <v>0</v>
      </c>
      <c r="Y6" s="47">
        <f t="shared" si="2"/>
        <v>1</v>
      </c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7">
        <v>0</v>
      </c>
      <c r="AP6" s="48">
        <f t="shared" si="3"/>
        <v>1</v>
      </c>
      <c r="AQ6" s="40" t="s">
        <v>90</v>
      </c>
      <c r="AR6" s="40"/>
      <c r="AS6" s="40"/>
      <c r="AT6" s="40"/>
      <c r="AU6" s="40"/>
      <c r="AV6" s="40" t="s">
        <v>96</v>
      </c>
      <c r="AW6" s="40"/>
      <c r="AX6" s="40"/>
      <c r="AY6" s="40"/>
      <c r="AZ6" s="40"/>
      <c r="BA6" s="40"/>
      <c r="BB6" s="40"/>
      <c r="BC6" s="49">
        <v>10</v>
      </c>
      <c r="BD6" s="40" t="s">
        <v>91</v>
      </c>
      <c r="BE6" s="40"/>
      <c r="BF6" s="45">
        <v>663</v>
      </c>
      <c r="BG6" s="40" t="s">
        <v>97</v>
      </c>
      <c r="BH6" s="44">
        <f t="shared" si="4"/>
        <v>29</v>
      </c>
      <c r="BI6" s="40"/>
      <c r="BJ6" s="48">
        <f t="shared" si="5"/>
        <v>0</v>
      </c>
      <c r="BK6" s="40" t="s">
        <v>93</v>
      </c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</row>
    <row r="7" spans="1:76">
      <c r="A7" s="40">
        <v>3</v>
      </c>
      <c r="B7" s="40">
        <v>1</v>
      </c>
      <c r="C7" s="40" t="s">
        <v>98</v>
      </c>
      <c r="D7" s="40" t="s">
        <v>82</v>
      </c>
      <c r="E7" s="40" t="s">
        <v>83</v>
      </c>
      <c r="F7" s="40" t="s">
        <v>84</v>
      </c>
      <c r="G7" s="40" t="s">
        <v>85</v>
      </c>
      <c r="H7" s="40"/>
      <c r="I7" s="40" t="s">
        <v>86</v>
      </c>
      <c r="J7" s="40" t="s">
        <v>87</v>
      </c>
      <c r="K7" s="40" t="s">
        <v>87</v>
      </c>
      <c r="L7" s="40" t="s">
        <v>87</v>
      </c>
      <c r="M7" s="40" t="s">
        <v>88</v>
      </c>
      <c r="N7" s="41" t="s">
        <v>89</v>
      </c>
      <c r="O7" s="42"/>
      <c r="P7" s="43" t="str">
        <f t="shared" si="6"/>
        <v>1986/12/06</v>
      </c>
      <c r="Q7" s="44">
        <f t="shared" si="0"/>
        <v>1986</v>
      </c>
      <c r="R7" s="44">
        <f t="shared" si="7"/>
        <v>12</v>
      </c>
      <c r="S7" s="44">
        <f t="shared" si="8"/>
        <v>6</v>
      </c>
      <c r="T7" s="40">
        <f t="shared" si="1"/>
        <v>1986</v>
      </c>
      <c r="U7" s="45">
        <v>1</v>
      </c>
      <c r="V7" s="46">
        <v>1</v>
      </c>
      <c r="W7" s="40"/>
      <c r="X7" s="47">
        <v>0</v>
      </c>
      <c r="Y7" s="47">
        <f t="shared" si="2"/>
        <v>1</v>
      </c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7">
        <v>0</v>
      </c>
      <c r="AP7" s="48">
        <f t="shared" si="3"/>
        <v>1</v>
      </c>
      <c r="AQ7" s="40" t="s">
        <v>90</v>
      </c>
      <c r="AR7" s="40"/>
      <c r="AS7" s="40"/>
      <c r="AT7" s="40"/>
      <c r="AU7" s="40"/>
      <c r="AV7" s="40" t="s">
        <v>86</v>
      </c>
      <c r="AW7" s="40"/>
      <c r="AX7" s="40"/>
      <c r="AY7" s="40"/>
      <c r="AZ7" s="40"/>
      <c r="BA7" s="40"/>
      <c r="BB7" s="40"/>
      <c r="BC7" s="49">
        <v>10935</v>
      </c>
      <c r="BD7" s="40" t="s">
        <v>91</v>
      </c>
      <c r="BE7" s="40"/>
      <c r="BF7" s="45">
        <v>680</v>
      </c>
      <c r="BG7" s="40" t="s">
        <v>92</v>
      </c>
      <c r="BH7" s="44">
        <f t="shared" si="4"/>
        <v>34</v>
      </c>
      <c r="BI7" s="40"/>
      <c r="BJ7" s="48">
        <f t="shared" si="5"/>
        <v>0</v>
      </c>
      <c r="BK7" s="40" t="s">
        <v>93</v>
      </c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</row>
    <row r="8" spans="1:76">
      <c r="A8" s="40">
        <v>4</v>
      </c>
      <c r="B8" s="40">
        <v>1</v>
      </c>
      <c r="C8" s="40" t="s">
        <v>99</v>
      </c>
      <c r="D8" s="40" t="s">
        <v>95</v>
      </c>
      <c r="E8" s="40" t="s">
        <v>83</v>
      </c>
      <c r="F8" s="40" t="s">
        <v>84</v>
      </c>
      <c r="G8" s="40" t="s">
        <v>85</v>
      </c>
      <c r="H8" s="40"/>
      <c r="I8" s="40" t="s">
        <v>96</v>
      </c>
      <c r="J8" s="40" t="s">
        <v>87</v>
      </c>
      <c r="K8" s="40" t="s">
        <v>87</v>
      </c>
      <c r="L8" s="40" t="s">
        <v>87</v>
      </c>
      <c r="M8" s="40" t="s">
        <v>88</v>
      </c>
      <c r="N8" s="41" t="s">
        <v>100</v>
      </c>
      <c r="O8" s="42"/>
      <c r="P8" s="43" t="str">
        <f t="shared" si="6"/>
        <v>1992/03/16</v>
      </c>
      <c r="Q8" s="44">
        <f t="shared" si="0"/>
        <v>1992</v>
      </c>
      <c r="R8" s="44">
        <f t="shared" si="7"/>
        <v>3</v>
      </c>
      <c r="S8" s="44">
        <f t="shared" si="8"/>
        <v>16</v>
      </c>
      <c r="T8" s="40">
        <f t="shared" si="1"/>
        <v>1991</v>
      </c>
      <c r="U8" s="45">
        <v>1</v>
      </c>
      <c r="V8" s="46">
        <v>1</v>
      </c>
      <c r="W8" s="40"/>
      <c r="X8" s="47">
        <v>0</v>
      </c>
      <c r="Y8" s="47">
        <f t="shared" si="2"/>
        <v>1</v>
      </c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7">
        <v>0</v>
      </c>
      <c r="AP8" s="48">
        <f t="shared" si="3"/>
        <v>1</v>
      </c>
      <c r="AQ8" s="40" t="s">
        <v>90</v>
      </c>
      <c r="AR8" s="40"/>
      <c r="AS8" s="40"/>
      <c r="AT8" s="40"/>
      <c r="AU8" s="40"/>
      <c r="AV8" s="40" t="s">
        <v>96</v>
      </c>
      <c r="AW8" s="40"/>
      <c r="AX8" s="40"/>
      <c r="AY8" s="40"/>
      <c r="AZ8" s="40"/>
      <c r="BA8" s="40"/>
      <c r="BB8" s="40"/>
      <c r="BC8" s="49">
        <v>57</v>
      </c>
      <c r="BD8" s="40" t="s">
        <v>91</v>
      </c>
      <c r="BE8" s="40"/>
      <c r="BF8" s="45">
        <v>663</v>
      </c>
      <c r="BG8" s="40" t="s">
        <v>97</v>
      </c>
      <c r="BH8" s="44">
        <f t="shared" si="4"/>
        <v>29</v>
      </c>
      <c r="BI8" s="40"/>
      <c r="BJ8" s="48">
        <f t="shared" si="5"/>
        <v>0</v>
      </c>
      <c r="BK8" s="40" t="s">
        <v>93</v>
      </c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</row>
    <row r="9" spans="1:76">
      <c r="A9" s="40">
        <v>5</v>
      </c>
      <c r="B9" s="40">
        <v>1</v>
      </c>
      <c r="C9" s="40" t="s">
        <v>101</v>
      </c>
      <c r="D9" s="40" t="s">
        <v>95</v>
      </c>
      <c r="E9" s="40" t="s">
        <v>83</v>
      </c>
      <c r="F9" s="40" t="s">
        <v>84</v>
      </c>
      <c r="G9" s="40" t="s">
        <v>85</v>
      </c>
      <c r="H9" s="40"/>
      <c r="I9" s="40" t="s">
        <v>96</v>
      </c>
      <c r="J9" s="40" t="s">
        <v>87</v>
      </c>
      <c r="K9" s="40" t="s">
        <v>87</v>
      </c>
      <c r="L9" s="40" t="s">
        <v>87</v>
      </c>
      <c r="M9" s="40" t="s">
        <v>88</v>
      </c>
      <c r="N9" s="41" t="s">
        <v>100</v>
      </c>
      <c r="O9" s="42"/>
      <c r="P9" s="43" t="str">
        <f t="shared" si="6"/>
        <v>1992/03/16</v>
      </c>
      <c r="Q9" s="44">
        <f t="shared" si="0"/>
        <v>1992</v>
      </c>
      <c r="R9" s="44">
        <f t="shared" si="7"/>
        <v>3</v>
      </c>
      <c r="S9" s="44">
        <f t="shared" si="8"/>
        <v>16</v>
      </c>
      <c r="T9" s="40">
        <f t="shared" si="1"/>
        <v>1991</v>
      </c>
      <c r="U9" s="45">
        <v>1</v>
      </c>
      <c r="V9" s="46">
        <v>1</v>
      </c>
      <c r="W9" s="40"/>
      <c r="X9" s="47">
        <v>0</v>
      </c>
      <c r="Y9" s="47">
        <f t="shared" si="2"/>
        <v>1</v>
      </c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7">
        <v>0</v>
      </c>
      <c r="AP9" s="48">
        <f t="shared" si="3"/>
        <v>1</v>
      </c>
      <c r="AQ9" s="40" t="s">
        <v>90</v>
      </c>
      <c r="AR9" s="40"/>
      <c r="AS9" s="40"/>
      <c r="AT9" s="40"/>
      <c r="AU9" s="40"/>
      <c r="AV9" s="40" t="s">
        <v>96</v>
      </c>
      <c r="AW9" s="40"/>
      <c r="AX9" s="40"/>
      <c r="AY9" s="40"/>
      <c r="AZ9" s="40"/>
      <c r="BA9" s="40"/>
      <c r="BB9" s="40"/>
      <c r="BC9" s="49">
        <v>70</v>
      </c>
      <c r="BD9" s="40" t="s">
        <v>91</v>
      </c>
      <c r="BE9" s="40"/>
      <c r="BF9" s="45">
        <v>663</v>
      </c>
      <c r="BG9" s="40" t="s">
        <v>97</v>
      </c>
      <c r="BH9" s="44">
        <f t="shared" si="4"/>
        <v>29</v>
      </c>
      <c r="BI9" s="40"/>
      <c r="BJ9" s="48">
        <f t="shared" si="5"/>
        <v>0</v>
      </c>
      <c r="BK9" s="40" t="s">
        <v>93</v>
      </c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</row>
    <row r="10" spans="1:76">
      <c r="A10" s="40">
        <v>6</v>
      </c>
      <c r="B10" s="40">
        <v>1</v>
      </c>
      <c r="C10" s="40" t="s">
        <v>102</v>
      </c>
      <c r="D10" s="40" t="s">
        <v>95</v>
      </c>
      <c r="E10" s="40" t="s">
        <v>83</v>
      </c>
      <c r="F10" s="40" t="s">
        <v>84</v>
      </c>
      <c r="G10" s="40" t="s">
        <v>85</v>
      </c>
      <c r="H10" s="40"/>
      <c r="I10" s="40" t="s">
        <v>96</v>
      </c>
      <c r="J10" s="40" t="s">
        <v>87</v>
      </c>
      <c r="K10" s="40" t="s">
        <v>87</v>
      </c>
      <c r="L10" s="40" t="s">
        <v>87</v>
      </c>
      <c r="M10" s="40" t="s">
        <v>88</v>
      </c>
      <c r="N10" s="41" t="s">
        <v>100</v>
      </c>
      <c r="O10" s="42"/>
      <c r="P10" s="43" t="str">
        <f>IF(O10="",N10,O10)</f>
        <v>1992/03/16</v>
      </c>
      <c r="Q10" s="44">
        <f t="shared" si="0"/>
        <v>1992</v>
      </c>
      <c r="R10" s="44">
        <f>MONTH(P10)</f>
        <v>3</v>
      </c>
      <c r="S10" s="44">
        <f>DAY(N10)</f>
        <v>16</v>
      </c>
      <c r="T10" s="40">
        <f t="shared" si="1"/>
        <v>1991</v>
      </c>
      <c r="U10" s="45">
        <v>1</v>
      </c>
      <c r="V10" s="46">
        <v>1</v>
      </c>
      <c r="W10" s="40"/>
      <c r="X10" s="47">
        <v>0</v>
      </c>
      <c r="Y10" s="47">
        <f t="shared" si="2"/>
        <v>1</v>
      </c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7">
        <v>0</v>
      </c>
      <c r="AP10" s="48">
        <f t="shared" si="3"/>
        <v>1</v>
      </c>
      <c r="AQ10" s="40" t="s">
        <v>90</v>
      </c>
      <c r="AR10" s="40"/>
      <c r="AS10" s="40"/>
      <c r="AT10" s="40"/>
      <c r="AU10" s="40"/>
      <c r="AV10" s="40" t="s">
        <v>96</v>
      </c>
      <c r="AW10" s="40"/>
      <c r="AX10" s="40"/>
      <c r="AY10" s="40"/>
      <c r="AZ10" s="40"/>
      <c r="BA10" s="40"/>
      <c r="BB10" s="40"/>
      <c r="BC10" s="49">
        <v>14</v>
      </c>
      <c r="BD10" s="40" t="s">
        <v>91</v>
      </c>
      <c r="BE10" s="40"/>
      <c r="BF10" s="45">
        <v>663</v>
      </c>
      <c r="BG10" s="40" t="s">
        <v>97</v>
      </c>
      <c r="BH10" s="44">
        <f t="shared" si="4"/>
        <v>29</v>
      </c>
      <c r="BI10" s="40"/>
      <c r="BJ10" s="48">
        <f t="shared" si="5"/>
        <v>0</v>
      </c>
      <c r="BK10" s="40" t="s">
        <v>93</v>
      </c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</row>
    <row r="11" spans="1:76">
      <c r="A11" s="40">
        <v>7</v>
      </c>
      <c r="B11" s="40">
        <v>1</v>
      </c>
      <c r="C11" s="40" t="s">
        <v>103</v>
      </c>
      <c r="D11" s="40" t="s">
        <v>95</v>
      </c>
      <c r="E11" s="40" t="s">
        <v>83</v>
      </c>
      <c r="F11" s="40" t="s">
        <v>84</v>
      </c>
      <c r="G11" s="40" t="s">
        <v>85</v>
      </c>
      <c r="H11" s="40"/>
      <c r="I11" s="40" t="s">
        <v>96</v>
      </c>
      <c r="J11" s="40" t="s">
        <v>87</v>
      </c>
      <c r="K11" s="40" t="s">
        <v>87</v>
      </c>
      <c r="L11" s="40" t="s">
        <v>87</v>
      </c>
      <c r="M11" s="40" t="s">
        <v>88</v>
      </c>
      <c r="N11" s="41" t="s">
        <v>100</v>
      </c>
      <c r="O11" s="42"/>
      <c r="P11" s="43" t="str">
        <f t="shared" ref="P11:P14" si="9">IF(O11="",N11,O11)</f>
        <v>1992/03/16</v>
      </c>
      <c r="Q11" s="44">
        <f t="shared" si="0"/>
        <v>1992</v>
      </c>
      <c r="R11" s="44">
        <f t="shared" ref="R11:R14" si="10">MONTH(P11)</f>
        <v>3</v>
      </c>
      <c r="S11" s="44">
        <f t="shared" ref="S11:S14" si="11">DAY(N11)</f>
        <v>16</v>
      </c>
      <c r="T11" s="40">
        <f t="shared" si="1"/>
        <v>1991</v>
      </c>
      <c r="U11" s="45">
        <v>1</v>
      </c>
      <c r="V11" s="46">
        <v>1</v>
      </c>
      <c r="W11" s="40"/>
      <c r="X11" s="47">
        <v>0</v>
      </c>
      <c r="Y11" s="47">
        <f t="shared" si="2"/>
        <v>1</v>
      </c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7">
        <v>0</v>
      </c>
      <c r="AP11" s="48">
        <f t="shared" si="3"/>
        <v>1</v>
      </c>
      <c r="AQ11" s="40" t="s">
        <v>90</v>
      </c>
      <c r="AR11" s="40"/>
      <c r="AS11" s="40"/>
      <c r="AT11" s="40"/>
      <c r="AU11" s="40"/>
      <c r="AV11" s="40" t="s">
        <v>96</v>
      </c>
      <c r="AW11" s="40"/>
      <c r="AX11" s="40"/>
      <c r="AY11" s="40"/>
      <c r="AZ11" s="40"/>
      <c r="BA11" s="40"/>
      <c r="BB11" s="40"/>
      <c r="BC11" s="49">
        <v>9.6999999999999993</v>
      </c>
      <c r="BD11" s="40" t="s">
        <v>91</v>
      </c>
      <c r="BE11" s="40"/>
      <c r="BF11" s="45">
        <v>663</v>
      </c>
      <c r="BG11" s="40" t="s">
        <v>97</v>
      </c>
      <c r="BH11" s="44">
        <f t="shared" si="4"/>
        <v>29</v>
      </c>
      <c r="BI11" s="40"/>
      <c r="BJ11" s="48">
        <f t="shared" si="5"/>
        <v>0</v>
      </c>
      <c r="BK11" s="40" t="s">
        <v>93</v>
      </c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</row>
    <row r="12" spans="1:76">
      <c r="A12" s="40">
        <v>8</v>
      </c>
      <c r="B12" s="40">
        <v>1</v>
      </c>
      <c r="C12" s="40" t="s">
        <v>104</v>
      </c>
      <c r="D12" s="40" t="s">
        <v>95</v>
      </c>
      <c r="E12" s="40" t="s">
        <v>83</v>
      </c>
      <c r="F12" s="40" t="s">
        <v>84</v>
      </c>
      <c r="G12" s="40" t="s">
        <v>85</v>
      </c>
      <c r="H12" s="40"/>
      <c r="I12" s="40" t="s">
        <v>96</v>
      </c>
      <c r="J12" s="40" t="s">
        <v>87</v>
      </c>
      <c r="K12" s="40" t="s">
        <v>87</v>
      </c>
      <c r="L12" s="40" t="s">
        <v>87</v>
      </c>
      <c r="M12" s="40" t="s">
        <v>88</v>
      </c>
      <c r="N12" s="41" t="s">
        <v>100</v>
      </c>
      <c r="O12" s="42"/>
      <c r="P12" s="43" t="str">
        <f t="shared" si="9"/>
        <v>1992/03/16</v>
      </c>
      <c r="Q12" s="44">
        <f t="shared" si="0"/>
        <v>1992</v>
      </c>
      <c r="R12" s="44">
        <f t="shared" si="10"/>
        <v>3</v>
      </c>
      <c r="S12" s="44">
        <f t="shared" si="11"/>
        <v>16</v>
      </c>
      <c r="T12" s="40">
        <f t="shared" si="1"/>
        <v>1991</v>
      </c>
      <c r="U12" s="45">
        <v>1</v>
      </c>
      <c r="V12" s="46">
        <v>1</v>
      </c>
      <c r="W12" s="40"/>
      <c r="X12" s="47">
        <v>0</v>
      </c>
      <c r="Y12" s="47">
        <f t="shared" si="2"/>
        <v>1</v>
      </c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7">
        <v>0</v>
      </c>
      <c r="AP12" s="48">
        <f t="shared" si="3"/>
        <v>1</v>
      </c>
      <c r="AQ12" s="40" t="s">
        <v>90</v>
      </c>
      <c r="AR12" s="40"/>
      <c r="AS12" s="40"/>
      <c r="AT12" s="40"/>
      <c r="AU12" s="40"/>
      <c r="AV12" s="40" t="s">
        <v>96</v>
      </c>
      <c r="AW12" s="40"/>
      <c r="AX12" s="40"/>
      <c r="AY12" s="40"/>
      <c r="AZ12" s="40"/>
      <c r="BA12" s="40"/>
      <c r="BB12" s="40"/>
      <c r="BC12" s="49">
        <v>13</v>
      </c>
      <c r="BD12" s="40" t="s">
        <v>91</v>
      </c>
      <c r="BE12" s="40"/>
      <c r="BF12" s="45">
        <v>663</v>
      </c>
      <c r="BG12" s="40" t="s">
        <v>97</v>
      </c>
      <c r="BH12" s="44">
        <f t="shared" si="4"/>
        <v>29</v>
      </c>
      <c r="BI12" s="40"/>
      <c r="BJ12" s="48">
        <f t="shared" si="5"/>
        <v>0</v>
      </c>
      <c r="BK12" s="40" t="s">
        <v>93</v>
      </c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</row>
    <row r="13" spans="1:76">
      <c r="A13" s="40">
        <v>9</v>
      </c>
      <c r="B13" s="40">
        <v>1</v>
      </c>
      <c r="C13" s="40" t="s">
        <v>105</v>
      </c>
      <c r="D13" s="40" t="s">
        <v>95</v>
      </c>
      <c r="E13" s="40" t="s">
        <v>83</v>
      </c>
      <c r="F13" s="40" t="s">
        <v>84</v>
      </c>
      <c r="G13" s="40" t="s">
        <v>85</v>
      </c>
      <c r="H13" s="40"/>
      <c r="I13" s="40" t="s">
        <v>96</v>
      </c>
      <c r="J13" s="40" t="s">
        <v>87</v>
      </c>
      <c r="K13" s="40" t="s">
        <v>87</v>
      </c>
      <c r="L13" s="40" t="s">
        <v>87</v>
      </c>
      <c r="M13" s="40" t="s">
        <v>88</v>
      </c>
      <c r="N13" s="41" t="s">
        <v>100</v>
      </c>
      <c r="O13" s="42"/>
      <c r="P13" s="43" t="str">
        <f t="shared" si="9"/>
        <v>1992/03/16</v>
      </c>
      <c r="Q13" s="44">
        <f t="shared" si="0"/>
        <v>1992</v>
      </c>
      <c r="R13" s="44">
        <f t="shared" si="10"/>
        <v>3</v>
      </c>
      <c r="S13" s="44">
        <f t="shared" si="11"/>
        <v>16</v>
      </c>
      <c r="T13" s="40">
        <f t="shared" si="1"/>
        <v>1991</v>
      </c>
      <c r="U13" s="45">
        <v>1</v>
      </c>
      <c r="V13" s="46">
        <v>1</v>
      </c>
      <c r="W13" s="40"/>
      <c r="X13" s="47">
        <v>0</v>
      </c>
      <c r="Y13" s="47">
        <f t="shared" si="2"/>
        <v>1</v>
      </c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7">
        <v>0</v>
      </c>
      <c r="AP13" s="48">
        <f t="shared" si="3"/>
        <v>1</v>
      </c>
      <c r="AQ13" s="40" t="s">
        <v>90</v>
      </c>
      <c r="AR13" s="40"/>
      <c r="AS13" s="40"/>
      <c r="AT13" s="40"/>
      <c r="AU13" s="40"/>
      <c r="AV13" s="40" t="s">
        <v>96</v>
      </c>
      <c r="AW13" s="40"/>
      <c r="AX13" s="40"/>
      <c r="AY13" s="40"/>
      <c r="AZ13" s="40"/>
      <c r="BA13" s="40"/>
      <c r="BB13" s="40"/>
      <c r="BC13" s="49">
        <v>5.03</v>
      </c>
      <c r="BD13" s="40" t="s">
        <v>91</v>
      </c>
      <c r="BE13" s="40"/>
      <c r="BF13" s="45">
        <v>663</v>
      </c>
      <c r="BG13" s="40" t="s">
        <v>97</v>
      </c>
      <c r="BH13" s="44">
        <f t="shared" si="4"/>
        <v>29</v>
      </c>
      <c r="BI13" s="40"/>
      <c r="BJ13" s="48">
        <f t="shared" si="5"/>
        <v>0</v>
      </c>
      <c r="BK13" s="40" t="s">
        <v>93</v>
      </c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</row>
    <row r="14" spans="1:76">
      <c r="A14" s="40">
        <v>10</v>
      </c>
      <c r="B14" s="40">
        <v>1</v>
      </c>
      <c r="C14" s="40" t="s">
        <v>106</v>
      </c>
      <c r="D14" s="40" t="s">
        <v>95</v>
      </c>
      <c r="E14" s="40" t="s">
        <v>83</v>
      </c>
      <c r="F14" s="40" t="s">
        <v>84</v>
      </c>
      <c r="G14" s="40" t="s">
        <v>85</v>
      </c>
      <c r="H14" s="40"/>
      <c r="I14" s="40" t="s">
        <v>96</v>
      </c>
      <c r="J14" s="40" t="s">
        <v>87</v>
      </c>
      <c r="K14" s="40" t="s">
        <v>87</v>
      </c>
      <c r="L14" s="40" t="s">
        <v>87</v>
      </c>
      <c r="M14" s="40" t="s">
        <v>88</v>
      </c>
      <c r="N14" s="41" t="s">
        <v>100</v>
      </c>
      <c r="O14" s="42"/>
      <c r="P14" s="43" t="str">
        <f t="shared" si="9"/>
        <v>1992/03/16</v>
      </c>
      <c r="Q14" s="44">
        <f t="shared" si="0"/>
        <v>1992</v>
      </c>
      <c r="R14" s="44">
        <f t="shared" si="10"/>
        <v>3</v>
      </c>
      <c r="S14" s="44">
        <f t="shared" si="11"/>
        <v>16</v>
      </c>
      <c r="T14" s="40">
        <f t="shared" si="1"/>
        <v>1991</v>
      </c>
      <c r="U14" s="45">
        <v>1</v>
      </c>
      <c r="V14" s="46">
        <v>1</v>
      </c>
      <c r="W14" s="40"/>
      <c r="X14" s="47">
        <v>0</v>
      </c>
      <c r="Y14" s="47">
        <f t="shared" si="2"/>
        <v>1</v>
      </c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7">
        <v>0</v>
      </c>
      <c r="AP14" s="48">
        <f t="shared" si="3"/>
        <v>1</v>
      </c>
      <c r="AQ14" s="40" t="s">
        <v>90</v>
      </c>
      <c r="AR14" s="40"/>
      <c r="AS14" s="40"/>
      <c r="AT14" s="40"/>
      <c r="AU14" s="40"/>
      <c r="AV14" s="40" t="s">
        <v>96</v>
      </c>
      <c r="AW14" s="40"/>
      <c r="AX14" s="40"/>
      <c r="AY14" s="40"/>
      <c r="AZ14" s="40"/>
      <c r="BA14" s="40"/>
      <c r="BB14" s="40"/>
      <c r="BC14" s="49">
        <v>1.93</v>
      </c>
      <c r="BD14" s="40" t="s">
        <v>91</v>
      </c>
      <c r="BE14" s="40"/>
      <c r="BF14" s="45">
        <v>663</v>
      </c>
      <c r="BG14" s="40" t="s">
        <v>97</v>
      </c>
      <c r="BH14" s="44">
        <f t="shared" si="4"/>
        <v>29</v>
      </c>
      <c r="BI14" s="40"/>
      <c r="BJ14" s="48">
        <f t="shared" si="5"/>
        <v>0</v>
      </c>
      <c r="BK14" s="40" t="s">
        <v>93</v>
      </c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</row>
    <row r="15" spans="1:76">
      <c r="A15" s="40">
        <v>11</v>
      </c>
      <c r="B15" s="40">
        <v>1</v>
      </c>
      <c r="C15" s="40" t="s">
        <v>107</v>
      </c>
      <c r="D15" s="40" t="s">
        <v>82</v>
      </c>
      <c r="E15" s="40" t="s">
        <v>83</v>
      </c>
      <c r="F15" s="40" t="s">
        <v>84</v>
      </c>
      <c r="G15" s="40" t="s">
        <v>85</v>
      </c>
      <c r="H15" s="40"/>
      <c r="I15" s="40" t="s">
        <v>86</v>
      </c>
      <c r="J15" s="40" t="s">
        <v>87</v>
      </c>
      <c r="K15" s="40" t="s">
        <v>87</v>
      </c>
      <c r="L15" s="40" t="s">
        <v>87</v>
      </c>
      <c r="M15" s="40" t="s">
        <v>88</v>
      </c>
      <c r="N15" s="41" t="s">
        <v>89</v>
      </c>
      <c r="O15" s="42"/>
      <c r="P15" s="43" t="str">
        <f>IF(O15="",N15,O15)</f>
        <v>1986/12/06</v>
      </c>
      <c r="Q15" s="44">
        <f t="shared" si="0"/>
        <v>1986</v>
      </c>
      <c r="R15" s="44">
        <f>MONTH(P15)</f>
        <v>12</v>
      </c>
      <c r="S15" s="44">
        <f>DAY(N15)</f>
        <v>6</v>
      </c>
      <c r="T15" s="40">
        <f t="shared" si="1"/>
        <v>1986</v>
      </c>
      <c r="U15" s="45">
        <v>1</v>
      </c>
      <c r="V15" s="46">
        <v>1</v>
      </c>
      <c r="W15" s="40"/>
      <c r="X15" s="47">
        <v>0</v>
      </c>
      <c r="Y15" s="47">
        <f t="shared" si="2"/>
        <v>1</v>
      </c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7">
        <v>0</v>
      </c>
      <c r="AP15" s="48">
        <f t="shared" si="3"/>
        <v>1</v>
      </c>
      <c r="AQ15" s="40" t="s">
        <v>90</v>
      </c>
      <c r="AR15" s="40"/>
      <c r="AS15" s="40"/>
      <c r="AT15" s="40"/>
      <c r="AU15" s="40"/>
      <c r="AV15" s="40" t="s">
        <v>86</v>
      </c>
      <c r="AW15" s="40"/>
      <c r="AX15" s="40"/>
      <c r="AY15" s="40"/>
      <c r="AZ15" s="40"/>
      <c r="BA15" s="40"/>
      <c r="BB15" s="40"/>
      <c r="BC15" s="49">
        <v>1404</v>
      </c>
      <c r="BD15" s="40" t="s">
        <v>91</v>
      </c>
      <c r="BE15" s="40"/>
      <c r="BF15" s="45">
        <v>680</v>
      </c>
      <c r="BG15" s="40" t="s">
        <v>92</v>
      </c>
      <c r="BH15" s="44">
        <f t="shared" si="4"/>
        <v>34</v>
      </c>
      <c r="BI15" s="40"/>
      <c r="BJ15" s="48">
        <f t="shared" si="5"/>
        <v>0</v>
      </c>
      <c r="BK15" s="40" t="s">
        <v>93</v>
      </c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</row>
    <row r="16" spans="1:76">
      <c r="A16" s="40">
        <v>12</v>
      </c>
      <c r="B16" s="40">
        <v>1</v>
      </c>
      <c r="C16" s="40" t="s">
        <v>108</v>
      </c>
      <c r="D16" s="40" t="s">
        <v>82</v>
      </c>
      <c r="E16" s="40" t="s">
        <v>83</v>
      </c>
      <c r="F16" s="40" t="s">
        <v>84</v>
      </c>
      <c r="G16" s="40" t="s">
        <v>85</v>
      </c>
      <c r="H16" s="40"/>
      <c r="I16" s="40" t="s">
        <v>86</v>
      </c>
      <c r="J16" s="40" t="s">
        <v>87</v>
      </c>
      <c r="K16" s="40" t="s">
        <v>87</v>
      </c>
      <c r="L16" s="40" t="s">
        <v>87</v>
      </c>
      <c r="M16" s="40" t="s">
        <v>88</v>
      </c>
      <c r="N16" s="41" t="s">
        <v>89</v>
      </c>
      <c r="O16" s="42"/>
      <c r="P16" s="43" t="str">
        <f t="shared" ref="P16:P19" si="12">IF(O16="",N16,O16)</f>
        <v>1986/12/06</v>
      </c>
      <c r="Q16" s="44">
        <f t="shared" si="0"/>
        <v>1986</v>
      </c>
      <c r="R16" s="44">
        <f t="shared" ref="R16:R19" si="13">MONTH(P16)</f>
        <v>12</v>
      </c>
      <c r="S16" s="44">
        <f t="shared" ref="S16:S19" si="14">DAY(N16)</f>
        <v>6</v>
      </c>
      <c r="T16" s="40">
        <f t="shared" si="1"/>
        <v>1986</v>
      </c>
      <c r="U16" s="45">
        <v>1</v>
      </c>
      <c r="V16" s="46">
        <v>1</v>
      </c>
      <c r="W16" s="40"/>
      <c r="X16" s="47">
        <v>0</v>
      </c>
      <c r="Y16" s="47">
        <f t="shared" si="2"/>
        <v>1</v>
      </c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7">
        <v>0</v>
      </c>
      <c r="AP16" s="48">
        <f t="shared" si="3"/>
        <v>1</v>
      </c>
      <c r="AQ16" s="40" t="s">
        <v>90</v>
      </c>
      <c r="AR16" s="40"/>
      <c r="AS16" s="40"/>
      <c r="AT16" s="40"/>
      <c r="AU16" s="40"/>
      <c r="AV16" s="40" t="s">
        <v>86</v>
      </c>
      <c r="AW16" s="40"/>
      <c r="AX16" s="40"/>
      <c r="AY16" s="40"/>
      <c r="AZ16" s="40"/>
      <c r="BA16" s="40"/>
      <c r="BB16" s="40"/>
      <c r="BC16" s="49">
        <v>8300</v>
      </c>
      <c r="BD16" s="40" t="s">
        <v>91</v>
      </c>
      <c r="BE16" s="40"/>
      <c r="BF16" s="45">
        <v>680</v>
      </c>
      <c r="BG16" s="40" t="s">
        <v>92</v>
      </c>
      <c r="BH16" s="44">
        <f t="shared" si="4"/>
        <v>34</v>
      </c>
      <c r="BI16" s="40"/>
      <c r="BJ16" s="48">
        <f t="shared" si="5"/>
        <v>0</v>
      </c>
      <c r="BK16" s="40" t="s">
        <v>93</v>
      </c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</row>
    <row r="17" spans="1:76">
      <c r="A17" s="40">
        <v>13</v>
      </c>
      <c r="B17" s="40">
        <v>1</v>
      </c>
      <c r="C17" s="40" t="s">
        <v>109</v>
      </c>
      <c r="D17" s="40" t="s">
        <v>95</v>
      </c>
      <c r="E17" s="40" t="s">
        <v>83</v>
      </c>
      <c r="F17" s="40" t="s">
        <v>84</v>
      </c>
      <c r="G17" s="40" t="s">
        <v>85</v>
      </c>
      <c r="H17" s="40"/>
      <c r="I17" s="40" t="s">
        <v>96</v>
      </c>
      <c r="J17" s="40" t="s">
        <v>87</v>
      </c>
      <c r="K17" s="40" t="s">
        <v>87</v>
      </c>
      <c r="L17" s="40" t="s">
        <v>87</v>
      </c>
      <c r="M17" s="40" t="s">
        <v>88</v>
      </c>
      <c r="N17" s="41" t="s">
        <v>100</v>
      </c>
      <c r="O17" s="42"/>
      <c r="P17" s="43" t="str">
        <f t="shared" si="12"/>
        <v>1992/03/16</v>
      </c>
      <c r="Q17" s="44">
        <f t="shared" si="0"/>
        <v>1992</v>
      </c>
      <c r="R17" s="44">
        <f t="shared" si="13"/>
        <v>3</v>
      </c>
      <c r="S17" s="44">
        <f t="shared" si="14"/>
        <v>16</v>
      </c>
      <c r="T17" s="40">
        <f t="shared" si="1"/>
        <v>1991</v>
      </c>
      <c r="U17" s="45">
        <v>1</v>
      </c>
      <c r="V17" s="46">
        <v>1</v>
      </c>
      <c r="W17" s="40"/>
      <c r="X17" s="47">
        <v>0</v>
      </c>
      <c r="Y17" s="47">
        <f t="shared" si="2"/>
        <v>1</v>
      </c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7">
        <v>0</v>
      </c>
      <c r="AP17" s="48">
        <f t="shared" si="3"/>
        <v>1</v>
      </c>
      <c r="AQ17" s="40" t="s">
        <v>90</v>
      </c>
      <c r="AR17" s="40"/>
      <c r="AS17" s="40"/>
      <c r="AT17" s="40"/>
      <c r="AU17" s="40"/>
      <c r="AV17" s="40" t="s">
        <v>96</v>
      </c>
      <c r="AW17" s="40"/>
      <c r="AX17" s="40"/>
      <c r="AY17" s="40"/>
      <c r="AZ17" s="40"/>
      <c r="BA17" s="40"/>
      <c r="BB17" s="40"/>
      <c r="BC17" s="49">
        <v>0.76</v>
      </c>
      <c r="BD17" s="40" t="s">
        <v>91</v>
      </c>
      <c r="BE17" s="40"/>
      <c r="BF17" s="45">
        <v>663</v>
      </c>
      <c r="BG17" s="40" t="s">
        <v>97</v>
      </c>
      <c r="BH17" s="44">
        <f t="shared" si="4"/>
        <v>29</v>
      </c>
      <c r="BI17" s="40"/>
      <c r="BJ17" s="48">
        <f t="shared" si="5"/>
        <v>0</v>
      </c>
      <c r="BK17" s="40" t="s">
        <v>93</v>
      </c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</row>
    <row r="18" spans="1:76">
      <c r="A18" s="40">
        <v>14</v>
      </c>
      <c r="B18" s="40">
        <v>1</v>
      </c>
      <c r="C18" s="40" t="s">
        <v>110</v>
      </c>
      <c r="D18" s="40" t="s">
        <v>95</v>
      </c>
      <c r="E18" s="40" t="s">
        <v>83</v>
      </c>
      <c r="F18" s="40" t="s">
        <v>84</v>
      </c>
      <c r="G18" s="40" t="s">
        <v>85</v>
      </c>
      <c r="H18" s="40"/>
      <c r="I18" s="40" t="s">
        <v>96</v>
      </c>
      <c r="J18" s="40" t="s">
        <v>87</v>
      </c>
      <c r="K18" s="40" t="s">
        <v>87</v>
      </c>
      <c r="L18" s="40" t="s">
        <v>87</v>
      </c>
      <c r="M18" s="40" t="s">
        <v>88</v>
      </c>
      <c r="N18" s="41" t="s">
        <v>100</v>
      </c>
      <c r="O18" s="42"/>
      <c r="P18" s="43" t="str">
        <f t="shared" si="12"/>
        <v>1992/03/16</v>
      </c>
      <c r="Q18" s="44">
        <f t="shared" si="0"/>
        <v>1992</v>
      </c>
      <c r="R18" s="44">
        <f t="shared" si="13"/>
        <v>3</v>
      </c>
      <c r="S18" s="44">
        <f t="shared" si="14"/>
        <v>16</v>
      </c>
      <c r="T18" s="40">
        <f t="shared" si="1"/>
        <v>1991</v>
      </c>
      <c r="U18" s="45">
        <v>1</v>
      </c>
      <c r="V18" s="46">
        <v>1</v>
      </c>
      <c r="W18" s="40"/>
      <c r="X18" s="47">
        <v>0</v>
      </c>
      <c r="Y18" s="47">
        <f t="shared" si="2"/>
        <v>1</v>
      </c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7">
        <v>0</v>
      </c>
      <c r="AP18" s="48">
        <f t="shared" si="3"/>
        <v>1</v>
      </c>
      <c r="AQ18" s="40" t="s">
        <v>90</v>
      </c>
      <c r="AR18" s="40"/>
      <c r="AS18" s="40"/>
      <c r="AT18" s="40"/>
      <c r="AU18" s="40"/>
      <c r="AV18" s="40" t="s">
        <v>96</v>
      </c>
      <c r="AW18" s="40"/>
      <c r="AX18" s="40"/>
      <c r="AY18" s="40"/>
      <c r="AZ18" s="40"/>
      <c r="BA18" s="40"/>
      <c r="BB18" s="40"/>
      <c r="BC18" s="49">
        <v>5.49</v>
      </c>
      <c r="BD18" s="40" t="s">
        <v>91</v>
      </c>
      <c r="BE18" s="40"/>
      <c r="BF18" s="45">
        <v>663</v>
      </c>
      <c r="BG18" s="40" t="s">
        <v>97</v>
      </c>
      <c r="BH18" s="44">
        <f t="shared" si="4"/>
        <v>29</v>
      </c>
      <c r="BI18" s="40"/>
      <c r="BJ18" s="48">
        <f t="shared" si="5"/>
        <v>0</v>
      </c>
      <c r="BK18" s="40" t="s">
        <v>93</v>
      </c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</row>
    <row r="19" spans="1:76">
      <c r="A19" s="40">
        <v>15</v>
      </c>
      <c r="B19" s="40">
        <v>1</v>
      </c>
      <c r="C19" s="40" t="s">
        <v>111</v>
      </c>
      <c r="D19" s="40" t="s">
        <v>95</v>
      </c>
      <c r="E19" s="40" t="s">
        <v>83</v>
      </c>
      <c r="F19" s="40" t="s">
        <v>84</v>
      </c>
      <c r="G19" s="40" t="s">
        <v>85</v>
      </c>
      <c r="H19" s="40"/>
      <c r="I19" s="40" t="s">
        <v>96</v>
      </c>
      <c r="J19" s="40" t="s">
        <v>87</v>
      </c>
      <c r="K19" s="40" t="s">
        <v>87</v>
      </c>
      <c r="L19" s="40" t="s">
        <v>87</v>
      </c>
      <c r="M19" s="40" t="s">
        <v>88</v>
      </c>
      <c r="N19" s="41">
        <v>29312</v>
      </c>
      <c r="O19" s="42"/>
      <c r="P19" s="43">
        <f t="shared" si="12"/>
        <v>29312</v>
      </c>
      <c r="Q19" s="44">
        <f t="shared" si="0"/>
        <v>1980</v>
      </c>
      <c r="R19" s="44">
        <f t="shared" si="13"/>
        <v>4</v>
      </c>
      <c r="S19" s="44">
        <f t="shared" si="14"/>
        <v>1</v>
      </c>
      <c r="T19" s="40">
        <f t="shared" si="1"/>
        <v>1980</v>
      </c>
      <c r="U19" s="45">
        <v>1</v>
      </c>
      <c r="V19" s="46">
        <v>1</v>
      </c>
      <c r="W19" s="40"/>
      <c r="X19" s="47">
        <v>0</v>
      </c>
      <c r="Y19" s="47">
        <f t="shared" si="2"/>
        <v>1</v>
      </c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7">
        <v>0</v>
      </c>
      <c r="AP19" s="48">
        <f t="shared" si="3"/>
        <v>1</v>
      </c>
      <c r="AQ19" s="40" t="s">
        <v>90</v>
      </c>
      <c r="AR19" s="40"/>
      <c r="AS19" s="40"/>
      <c r="AT19" s="40"/>
      <c r="AU19" s="40"/>
      <c r="AV19" s="40" t="s">
        <v>96</v>
      </c>
      <c r="AW19" s="40"/>
      <c r="AX19" s="40"/>
      <c r="AY19" s="40"/>
      <c r="AZ19" s="40"/>
      <c r="BA19" s="40"/>
      <c r="BB19" s="40"/>
      <c r="BC19" s="49">
        <v>18</v>
      </c>
      <c r="BD19" s="40" t="s">
        <v>91</v>
      </c>
      <c r="BE19" s="40"/>
      <c r="BF19" s="45">
        <v>680</v>
      </c>
      <c r="BG19" s="40" t="s">
        <v>92</v>
      </c>
      <c r="BH19" s="44">
        <f t="shared" si="4"/>
        <v>40</v>
      </c>
      <c r="BI19" s="40"/>
      <c r="BJ19" s="48">
        <f t="shared" si="5"/>
        <v>0</v>
      </c>
      <c r="BK19" s="40" t="s">
        <v>93</v>
      </c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</row>
    <row r="20" spans="1:76">
      <c r="A20" s="40">
        <v>16</v>
      </c>
      <c r="B20" s="40">
        <v>1</v>
      </c>
      <c r="C20" s="40" t="s">
        <v>112</v>
      </c>
      <c r="D20" s="40" t="s">
        <v>113</v>
      </c>
      <c r="E20" s="40" t="s">
        <v>83</v>
      </c>
      <c r="F20" s="40" t="s">
        <v>84</v>
      </c>
      <c r="G20" s="40" t="s">
        <v>85</v>
      </c>
      <c r="H20" s="40"/>
      <c r="I20" s="40" t="s">
        <v>114</v>
      </c>
      <c r="J20" s="40" t="s">
        <v>87</v>
      </c>
      <c r="K20" s="40" t="s">
        <v>87</v>
      </c>
      <c r="L20" s="40" t="s">
        <v>87</v>
      </c>
      <c r="M20" s="40" t="s">
        <v>88</v>
      </c>
      <c r="N20" s="41" t="s">
        <v>115</v>
      </c>
      <c r="O20" s="42"/>
      <c r="P20" s="43" t="str">
        <f>IF(O20="",N20,O20)</f>
        <v>1988/11/22</v>
      </c>
      <c r="Q20" s="44">
        <f t="shared" si="0"/>
        <v>1988</v>
      </c>
      <c r="R20" s="44">
        <f>MONTH(P20)</f>
        <v>11</v>
      </c>
      <c r="S20" s="44">
        <f>DAY(N20)</f>
        <v>22</v>
      </c>
      <c r="T20" s="40">
        <f t="shared" si="1"/>
        <v>1988</v>
      </c>
      <c r="U20" s="45">
        <v>1</v>
      </c>
      <c r="V20" s="46">
        <v>1</v>
      </c>
      <c r="W20" s="40"/>
      <c r="X20" s="47">
        <v>0</v>
      </c>
      <c r="Y20" s="47">
        <f t="shared" si="2"/>
        <v>1</v>
      </c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7">
        <v>0</v>
      </c>
      <c r="AP20" s="48">
        <f t="shared" si="3"/>
        <v>1</v>
      </c>
      <c r="AQ20" s="40" t="s">
        <v>90</v>
      </c>
      <c r="AR20" s="40"/>
      <c r="AS20" s="40"/>
      <c r="AT20" s="40"/>
      <c r="AU20" s="40"/>
      <c r="AV20" s="40" t="s">
        <v>114</v>
      </c>
      <c r="AW20" s="40"/>
      <c r="AX20" s="40"/>
      <c r="AY20" s="40"/>
      <c r="AZ20" s="40"/>
      <c r="BA20" s="40"/>
      <c r="BB20" s="40"/>
      <c r="BC20" s="49">
        <v>4534</v>
      </c>
      <c r="BD20" s="40" t="s">
        <v>91</v>
      </c>
      <c r="BE20" s="40"/>
      <c r="BF20" s="45">
        <v>680</v>
      </c>
      <c r="BG20" s="40" t="s">
        <v>92</v>
      </c>
      <c r="BH20" s="44">
        <f t="shared" si="4"/>
        <v>32</v>
      </c>
      <c r="BI20" s="40"/>
      <c r="BJ20" s="48">
        <f t="shared" si="5"/>
        <v>0</v>
      </c>
      <c r="BK20" s="40" t="s">
        <v>93</v>
      </c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</row>
    <row r="21" spans="1:76">
      <c r="A21" s="40">
        <v>17</v>
      </c>
      <c r="B21" s="40">
        <v>1</v>
      </c>
      <c r="C21" s="40" t="s">
        <v>116</v>
      </c>
      <c r="D21" s="40"/>
      <c r="E21" s="40" t="s">
        <v>83</v>
      </c>
      <c r="F21" s="40" t="s">
        <v>84</v>
      </c>
      <c r="G21" s="40" t="s">
        <v>85</v>
      </c>
      <c r="H21" s="40"/>
      <c r="I21" s="40" t="s">
        <v>117</v>
      </c>
      <c r="J21" s="40" t="s">
        <v>87</v>
      </c>
      <c r="K21" s="40" t="s">
        <v>87</v>
      </c>
      <c r="L21" s="40" t="s">
        <v>87</v>
      </c>
      <c r="M21" s="40" t="s">
        <v>88</v>
      </c>
      <c r="N21" s="41">
        <v>29312</v>
      </c>
      <c r="O21" s="42"/>
      <c r="P21" s="43">
        <f t="shared" ref="P21:P24" si="15">IF(O21="",N21,O21)</f>
        <v>29312</v>
      </c>
      <c r="Q21" s="44">
        <f t="shared" si="0"/>
        <v>1980</v>
      </c>
      <c r="R21" s="44">
        <f t="shared" ref="R21:R24" si="16">MONTH(P21)</f>
        <v>4</v>
      </c>
      <c r="S21" s="44">
        <f t="shared" ref="S21:S24" si="17">DAY(N21)</f>
        <v>1</v>
      </c>
      <c r="T21" s="40">
        <f t="shared" si="1"/>
        <v>1980</v>
      </c>
      <c r="U21" s="45">
        <f t="shared" ref="U21:U81" si="18">ROUND(BC21*BF21,0)</f>
        <v>714000</v>
      </c>
      <c r="V21" s="46">
        <v>1</v>
      </c>
      <c r="W21" s="40"/>
      <c r="X21" s="47">
        <v>0</v>
      </c>
      <c r="Y21" s="47">
        <f t="shared" si="2"/>
        <v>714000</v>
      </c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7">
        <v>0</v>
      </c>
      <c r="AP21" s="48">
        <f t="shared" si="3"/>
        <v>714000</v>
      </c>
      <c r="AQ21" s="40" t="s">
        <v>90</v>
      </c>
      <c r="AR21" s="40"/>
      <c r="AS21" s="40"/>
      <c r="AT21" s="40"/>
      <c r="AU21" s="40"/>
      <c r="AV21" s="40" t="s">
        <v>118</v>
      </c>
      <c r="AW21" s="40"/>
      <c r="AX21" s="40"/>
      <c r="AY21" s="40"/>
      <c r="AZ21" s="40"/>
      <c r="BA21" s="40"/>
      <c r="BB21" s="40"/>
      <c r="BC21" s="49">
        <v>1050</v>
      </c>
      <c r="BD21" s="40" t="s">
        <v>91</v>
      </c>
      <c r="BE21" s="40"/>
      <c r="BF21" s="45">
        <v>680</v>
      </c>
      <c r="BG21" s="40" t="s">
        <v>119</v>
      </c>
      <c r="BH21" s="44">
        <f t="shared" si="4"/>
        <v>40</v>
      </c>
      <c r="BI21" s="40"/>
      <c r="BJ21" s="48">
        <f t="shared" si="5"/>
        <v>0</v>
      </c>
      <c r="BK21" s="40" t="s">
        <v>93</v>
      </c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</row>
    <row r="22" spans="1:76">
      <c r="A22" s="40">
        <v>18</v>
      </c>
      <c r="B22" s="40">
        <v>1</v>
      </c>
      <c r="C22" s="40" t="s">
        <v>120</v>
      </c>
      <c r="D22" s="40"/>
      <c r="E22" s="40" t="s">
        <v>83</v>
      </c>
      <c r="F22" s="40" t="s">
        <v>84</v>
      </c>
      <c r="G22" s="40" t="s">
        <v>85</v>
      </c>
      <c r="H22" s="40"/>
      <c r="I22" s="40" t="s">
        <v>117</v>
      </c>
      <c r="J22" s="40" t="s">
        <v>87</v>
      </c>
      <c r="K22" s="40" t="s">
        <v>87</v>
      </c>
      <c r="L22" s="40" t="s">
        <v>87</v>
      </c>
      <c r="M22" s="40" t="s">
        <v>88</v>
      </c>
      <c r="N22" s="41">
        <v>29312</v>
      </c>
      <c r="O22" s="42"/>
      <c r="P22" s="43">
        <f t="shared" si="15"/>
        <v>29312</v>
      </c>
      <c r="Q22" s="44">
        <f t="shared" si="0"/>
        <v>1980</v>
      </c>
      <c r="R22" s="44">
        <f t="shared" si="16"/>
        <v>4</v>
      </c>
      <c r="S22" s="44">
        <f t="shared" si="17"/>
        <v>1</v>
      </c>
      <c r="T22" s="40">
        <f t="shared" si="1"/>
        <v>1980</v>
      </c>
      <c r="U22" s="45">
        <f t="shared" si="18"/>
        <v>2006</v>
      </c>
      <c r="V22" s="46">
        <v>1</v>
      </c>
      <c r="W22" s="40"/>
      <c r="X22" s="47">
        <v>0</v>
      </c>
      <c r="Y22" s="47">
        <f t="shared" si="2"/>
        <v>2006</v>
      </c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7">
        <v>0</v>
      </c>
      <c r="AP22" s="48">
        <f t="shared" si="3"/>
        <v>2006</v>
      </c>
      <c r="AQ22" s="40" t="s">
        <v>90</v>
      </c>
      <c r="AR22" s="40"/>
      <c r="AS22" s="40"/>
      <c r="AT22" s="40"/>
      <c r="AU22" s="40"/>
      <c r="AV22" s="40" t="s">
        <v>118</v>
      </c>
      <c r="AW22" s="40"/>
      <c r="AX22" s="40"/>
      <c r="AY22" s="40"/>
      <c r="AZ22" s="40"/>
      <c r="BA22" s="40"/>
      <c r="BB22" s="40"/>
      <c r="BC22" s="49">
        <v>2.95</v>
      </c>
      <c r="BD22" s="40" t="s">
        <v>91</v>
      </c>
      <c r="BE22" s="40"/>
      <c r="BF22" s="45">
        <v>680</v>
      </c>
      <c r="BG22" s="40" t="s">
        <v>121</v>
      </c>
      <c r="BH22" s="44">
        <f t="shared" si="4"/>
        <v>40</v>
      </c>
      <c r="BI22" s="40"/>
      <c r="BJ22" s="48">
        <f t="shared" si="5"/>
        <v>0</v>
      </c>
      <c r="BK22" s="40" t="s">
        <v>93</v>
      </c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</row>
    <row r="23" spans="1:76">
      <c r="A23" s="40">
        <v>19</v>
      </c>
      <c r="B23" s="40">
        <v>1</v>
      </c>
      <c r="C23" s="40" t="s">
        <v>122</v>
      </c>
      <c r="D23" s="40"/>
      <c r="E23" s="40" t="s">
        <v>83</v>
      </c>
      <c r="F23" s="40" t="s">
        <v>84</v>
      </c>
      <c r="G23" s="40" t="s">
        <v>85</v>
      </c>
      <c r="H23" s="40"/>
      <c r="I23" s="40" t="s">
        <v>117</v>
      </c>
      <c r="J23" s="40" t="s">
        <v>87</v>
      </c>
      <c r="K23" s="40" t="s">
        <v>87</v>
      </c>
      <c r="L23" s="40" t="s">
        <v>87</v>
      </c>
      <c r="M23" s="40" t="s">
        <v>88</v>
      </c>
      <c r="N23" s="41">
        <v>29312</v>
      </c>
      <c r="O23" s="42"/>
      <c r="P23" s="43">
        <f t="shared" si="15"/>
        <v>29312</v>
      </c>
      <c r="Q23" s="44">
        <f t="shared" si="0"/>
        <v>1980</v>
      </c>
      <c r="R23" s="44">
        <f t="shared" si="16"/>
        <v>4</v>
      </c>
      <c r="S23" s="44">
        <f t="shared" si="17"/>
        <v>1</v>
      </c>
      <c r="T23" s="40">
        <f t="shared" si="1"/>
        <v>1980</v>
      </c>
      <c r="U23" s="45">
        <f t="shared" si="18"/>
        <v>280160</v>
      </c>
      <c r="V23" s="46">
        <v>1</v>
      </c>
      <c r="W23" s="40"/>
      <c r="X23" s="47">
        <v>0</v>
      </c>
      <c r="Y23" s="47">
        <f t="shared" si="2"/>
        <v>280160</v>
      </c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7">
        <v>0</v>
      </c>
      <c r="AP23" s="48">
        <f t="shared" si="3"/>
        <v>280160</v>
      </c>
      <c r="AQ23" s="40" t="s">
        <v>90</v>
      </c>
      <c r="AR23" s="40"/>
      <c r="AS23" s="40"/>
      <c r="AT23" s="40"/>
      <c r="AU23" s="40"/>
      <c r="AV23" s="40" t="s">
        <v>118</v>
      </c>
      <c r="AW23" s="40"/>
      <c r="AX23" s="40"/>
      <c r="AY23" s="40"/>
      <c r="AZ23" s="40"/>
      <c r="BA23" s="40"/>
      <c r="BB23" s="40"/>
      <c r="BC23" s="49">
        <v>412</v>
      </c>
      <c r="BD23" s="40" t="s">
        <v>91</v>
      </c>
      <c r="BE23" s="40"/>
      <c r="BF23" s="45">
        <v>680</v>
      </c>
      <c r="BG23" s="40" t="s">
        <v>121</v>
      </c>
      <c r="BH23" s="44">
        <f t="shared" si="4"/>
        <v>40</v>
      </c>
      <c r="BI23" s="40"/>
      <c r="BJ23" s="48">
        <f t="shared" si="5"/>
        <v>0</v>
      </c>
      <c r="BK23" s="40" t="s">
        <v>93</v>
      </c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</row>
    <row r="24" spans="1:76">
      <c r="A24" s="40">
        <v>20</v>
      </c>
      <c r="B24" s="40">
        <v>1</v>
      </c>
      <c r="C24" s="40" t="s">
        <v>123</v>
      </c>
      <c r="D24" s="40"/>
      <c r="E24" s="40" t="s">
        <v>83</v>
      </c>
      <c r="F24" s="40" t="s">
        <v>84</v>
      </c>
      <c r="G24" s="40" t="s">
        <v>85</v>
      </c>
      <c r="H24" s="40"/>
      <c r="I24" s="40" t="s">
        <v>118</v>
      </c>
      <c r="J24" s="40" t="s">
        <v>87</v>
      </c>
      <c r="K24" s="40" t="s">
        <v>87</v>
      </c>
      <c r="L24" s="40" t="s">
        <v>87</v>
      </c>
      <c r="M24" s="40" t="s">
        <v>88</v>
      </c>
      <c r="N24" s="41" t="s">
        <v>124</v>
      </c>
      <c r="O24" s="42"/>
      <c r="P24" s="43" t="str">
        <f t="shared" si="15"/>
        <v>1985/03/26</v>
      </c>
      <c r="Q24" s="44">
        <f t="shared" si="0"/>
        <v>1985</v>
      </c>
      <c r="R24" s="44">
        <f t="shared" si="16"/>
        <v>3</v>
      </c>
      <c r="S24" s="44">
        <f t="shared" si="17"/>
        <v>26</v>
      </c>
      <c r="T24" s="40">
        <f t="shared" si="1"/>
        <v>1984</v>
      </c>
      <c r="U24" s="45">
        <v>1</v>
      </c>
      <c r="V24" s="46">
        <v>1</v>
      </c>
      <c r="W24" s="40"/>
      <c r="X24" s="47">
        <v>0</v>
      </c>
      <c r="Y24" s="47">
        <f t="shared" si="2"/>
        <v>1</v>
      </c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7">
        <v>0</v>
      </c>
      <c r="AP24" s="48">
        <f t="shared" si="3"/>
        <v>1</v>
      </c>
      <c r="AQ24" s="40" t="s">
        <v>90</v>
      </c>
      <c r="AR24" s="40"/>
      <c r="AS24" s="40"/>
      <c r="AT24" s="40"/>
      <c r="AU24" s="40"/>
      <c r="AV24" s="40" t="s">
        <v>118</v>
      </c>
      <c r="AW24" s="40"/>
      <c r="AX24" s="40"/>
      <c r="AY24" s="40"/>
      <c r="AZ24" s="40"/>
      <c r="BA24" s="40"/>
      <c r="BB24" s="40"/>
      <c r="BC24" s="49">
        <v>366</v>
      </c>
      <c r="BD24" s="40" t="s">
        <v>91</v>
      </c>
      <c r="BE24" s="40"/>
      <c r="BF24" s="45">
        <v>680</v>
      </c>
      <c r="BG24" s="40" t="s">
        <v>92</v>
      </c>
      <c r="BH24" s="44">
        <f t="shared" si="4"/>
        <v>36</v>
      </c>
      <c r="BI24" s="40"/>
      <c r="BJ24" s="48">
        <f t="shared" si="5"/>
        <v>0</v>
      </c>
      <c r="BK24" s="40" t="s">
        <v>93</v>
      </c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</row>
    <row r="25" spans="1:76">
      <c r="A25" s="40">
        <v>21</v>
      </c>
      <c r="B25" s="40">
        <v>1</v>
      </c>
      <c r="C25" s="40" t="s">
        <v>125</v>
      </c>
      <c r="D25" s="40"/>
      <c r="E25" s="40" t="s">
        <v>83</v>
      </c>
      <c r="F25" s="40" t="s">
        <v>84</v>
      </c>
      <c r="G25" s="40" t="s">
        <v>85</v>
      </c>
      <c r="H25" s="40"/>
      <c r="I25" s="40" t="s">
        <v>118</v>
      </c>
      <c r="J25" s="40" t="s">
        <v>87</v>
      </c>
      <c r="K25" s="40" t="s">
        <v>87</v>
      </c>
      <c r="L25" s="40" t="s">
        <v>87</v>
      </c>
      <c r="M25" s="40" t="s">
        <v>88</v>
      </c>
      <c r="N25" s="41">
        <v>29312</v>
      </c>
      <c r="O25" s="42"/>
      <c r="P25" s="43">
        <f>IF(O25="",N25,O25)</f>
        <v>29312</v>
      </c>
      <c r="Q25" s="44">
        <f t="shared" si="0"/>
        <v>1980</v>
      </c>
      <c r="R25" s="44">
        <f>MONTH(P25)</f>
        <v>4</v>
      </c>
      <c r="S25" s="44">
        <f>DAY(N25)</f>
        <v>1</v>
      </c>
      <c r="T25" s="40">
        <f t="shared" si="1"/>
        <v>1980</v>
      </c>
      <c r="U25" s="45">
        <f t="shared" si="18"/>
        <v>97240</v>
      </c>
      <c r="V25" s="46">
        <v>1</v>
      </c>
      <c r="W25" s="40"/>
      <c r="X25" s="47">
        <v>0</v>
      </c>
      <c r="Y25" s="47">
        <f t="shared" si="2"/>
        <v>97240</v>
      </c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7">
        <v>0</v>
      </c>
      <c r="AP25" s="48">
        <f t="shared" si="3"/>
        <v>97240</v>
      </c>
      <c r="AQ25" s="40" t="s">
        <v>90</v>
      </c>
      <c r="AR25" s="40"/>
      <c r="AS25" s="40"/>
      <c r="AT25" s="40"/>
      <c r="AU25" s="40"/>
      <c r="AV25" s="40" t="s">
        <v>118</v>
      </c>
      <c r="AW25" s="40"/>
      <c r="AX25" s="40"/>
      <c r="AY25" s="40"/>
      <c r="AZ25" s="40"/>
      <c r="BA25" s="40"/>
      <c r="BB25" s="40"/>
      <c r="BC25" s="49">
        <v>143</v>
      </c>
      <c r="BD25" s="40" t="s">
        <v>91</v>
      </c>
      <c r="BE25" s="40"/>
      <c r="BF25" s="45">
        <v>680</v>
      </c>
      <c r="BG25" s="40" t="s">
        <v>97</v>
      </c>
      <c r="BH25" s="44">
        <f t="shared" si="4"/>
        <v>40</v>
      </c>
      <c r="BI25" s="40"/>
      <c r="BJ25" s="48">
        <f t="shared" si="5"/>
        <v>0</v>
      </c>
      <c r="BK25" s="40" t="s">
        <v>93</v>
      </c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</row>
    <row r="26" spans="1:76">
      <c r="A26" s="40">
        <v>22</v>
      </c>
      <c r="B26" s="40">
        <v>1</v>
      </c>
      <c r="C26" s="40" t="s">
        <v>126</v>
      </c>
      <c r="D26" s="40"/>
      <c r="E26" s="40" t="s">
        <v>83</v>
      </c>
      <c r="F26" s="40" t="s">
        <v>84</v>
      </c>
      <c r="G26" s="40" t="s">
        <v>85</v>
      </c>
      <c r="H26" s="40"/>
      <c r="I26" s="40" t="s">
        <v>118</v>
      </c>
      <c r="J26" s="40" t="s">
        <v>87</v>
      </c>
      <c r="K26" s="40" t="s">
        <v>87</v>
      </c>
      <c r="L26" s="40" t="s">
        <v>87</v>
      </c>
      <c r="M26" s="40" t="s">
        <v>88</v>
      </c>
      <c r="N26" s="41">
        <v>29312</v>
      </c>
      <c r="O26" s="42"/>
      <c r="P26" s="43">
        <f t="shared" ref="P26:P29" si="19">IF(O26="",N26,O26)</f>
        <v>29312</v>
      </c>
      <c r="Q26" s="44">
        <f t="shared" si="0"/>
        <v>1980</v>
      </c>
      <c r="R26" s="44">
        <f t="shared" ref="R26:R29" si="20">MONTH(P26)</f>
        <v>4</v>
      </c>
      <c r="S26" s="44">
        <f t="shared" ref="S26:S29" si="21">DAY(N26)</f>
        <v>1</v>
      </c>
      <c r="T26" s="40">
        <f t="shared" si="1"/>
        <v>1980</v>
      </c>
      <c r="U26" s="45">
        <v>1</v>
      </c>
      <c r="V26" s="46">
        <v>1</v>
      </c>
      <c r="W26" s="40"/>
      <c r="X26" s="47">
        <v>0</v>
      </c>
      <c r="Y26" s="47">
        <f t="shared" si="2"/>
        <v>1</v>
      </c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7">
        <v>0</v>
      </c>
      <c r="AP26" s="48">
        <f t="shared" si="3"/>
        <v>1</v>
      </c>
      <c r="AQ26" s="40" t="s">
        <v>90</v>
      </c>
      <c r="AR26" s="40"/>
      <c r="AS26" s="40"/>
      <c r="AT26" s="40"/>
      <c r="AU26" s="40"/>
      <c r="AV26" s="40" t="s">
        <v>118</v>
      </c>
      <c r="AW26" s="40"/>
      <c r="AX26" s="40"/>
      <c r="AY26" s="40"/>
      <c r="AZ26" s="40"/>
      <c r="BA26" s="40"/>
      <c r="BB26" s="40"/>
      <c r="BC26" s="49">
        <v>15973</v>
      </c>
      <c r="BD26" s="40" t="s">
        <v>91</v>
      </c>
      <c r="BE26" s="40"/>
      <c r="BF26" s="45">
        <v>680</v>
      </c>
      <c r="BG26" s="40" t="s">
        <v>92</v>
      </c>
      <c r="BH26" s="44">
        <f t="shared" si="4"/>
        <v>40</v>
      </c>
      <c r="BI26" s="40"/>
      <c r="BJ26" s="48">
        <f t="shared" si="5"/>
        <v>0</v>
      </c>
      <c r="BK26" s="40" t="s">
        <v>93</v>
      </c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</row>
    <row r="27" spans="1:76">
      <c r="A27" s="40">
        <v>23</v>
      </c>
      <c r="B27" s="40">
        <v>1</v>
      </c>
      <c r="C27" s="40" t="s">
        <v>127</v>
      </c>
      <c r="D27" s="40" t="s">
        <v>128</v>
      </c>
      <c r="E27" s="40" t="s">
        <v>83</v>
      </c>
      <c r="F27" s="40" t="s">
        <v>84</v>
      </c>
      <c r="G27" s="40" t="s">
        <v>85</v>
      </c>
      <c r="H27" s="40"/>
      <c r="I27" s="40" t="s">
        <v>114</v>
      </c>
      <c r="J27" s="40" t="s">
        <v>87</v>
      </c>
      <c r="K27" s="40" t="s">
        <v>87</v>
      </c>
      <c r="L27" s="40" t="s">
        <v>87</v>
      </c>
      <c r="M27" s="40" t="s">
        <v>88</v>
      </c>
      <c r="N27" s="41">
        <v>29312</v>
      </c>
      <c r="O27" s="42"/>
      <c r="P27" s="43">
        <f t="shared" si="19"/>
        <v>29312</v>
      </c>
      <c r="Q27" s="44">
        <f t="shared" si="0"/>
        <v>1980</v>
      </c>
      <c r="R27" s="44">
        <f t="shared" si="20"/>
        <v>4</v>
      </c>
      <c r="S27" s="44">
        <f t="shared" si="21"/>
        <v>1</v>
      </c>
      <c r="T27" s="40">
        <f t="shared" si="1"/>
        <v>1980</v>
      </c>
      <c r="U27" s="45">
        <v>1</v>
      </c>
      <c r="V27" s="46">
        <v>1</v>
      </c>
      <c r="W27" s="40"/>
      <c r="X27" s="47">
        <v>0</v>
      </c>
      <c r="Y27" s="47">
        <f t="shared" si="2"/>
        <v>1</v>
      </c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7">
        <v>0</v>
      </c>
      <c r="AP27" s="48">
        <f t="shared" si="3"/>
        <v>1</v>
      </c>
      <c r="AQ27" s="40" t="s">
        <v>90</v>
      </c>
      <c r="AR27" s="40"/>
      <c r="AS27" s="40"/>
      <c r="AT27" s="40"/>
      <c r="AU27" s="40"/>
      <c r="AV27" s="40" t="s">
        <v>114</v>
      </c>
      <c r="AW27" s="40"/>
      <c r="AX27" s="40"/>
      <c r="AY27" s="40"/>
      <c r="AZ27" s="40"/>
      <c r="BA27" s="40"/>
      <c r="BB27" s="40"/>
      <c r="BC27" s="49">
        <v>11524</v>
      </c>
      <c r="BD27" s="40" t="s">
        <v>91</v>
      </c>
      <c r="BE27" s="40"/>
      <c r="BF27" s="45">
        <v>663</v>
      </c>
      <c r="BG27" s="40" t="s">
        <v>97</v>
      </c>
      <c r="BH27" s="44">
        <f t="shared" si="4"/>
        <v>40</v>
      </c>
      <c r="BI27" s="40"/>
      <c r="BJ27" s="48">
        <f t="shared" si="5"/>
        <v>0</v>
      </c>
      <c r="BK27" s="40" t="s">
        <v>93</v>
      </c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</row>
    <row r="28" spans="1:76">
      <c r="A28" s="40">
        <v>24</v>
      </c>
      <c r="B28" s="40">
        <v>1</v>
      </c>
      <c r="C28" s="40" t="s">
        <v>129</v>
      </c>
      <c r="D28" s="40" t="s">
        <v>128</v>
      </c>
      <c r="E28" s="40" t="s">
        <v>83</v>
      </c>
      <c r="F28" s="40" t="s">
        <v>84</v>
      </c>
      <c r="G28" s="40" t="s">
        <v>85</v>
      </c>
      <c r="H28" s="40"/>
      <c r="I28" s="40" t="s">
        <v>114</v>
      </c>
      <c r="J28" s="40" t="s">
        <v>87</v>
      </c>
      <c r="K28" s="40" t="s">
        <v>87</v>
      </c>
      <c r="L28" s="40" t="s">
        <v>87</v>
      </c>
      <c r="M28" s="40" t="s">
        <v>88</v>
      </c>
      <c r="N28" s="41">
        <v>29312</v>
      </c>
      <c r="O28" s="42"/>
      <c r="P28" s="43">
        <f t="shared" si="19"/>
        <v>29312</v>
      </c>
      <c r="Q28" s="44">
        <f t="shared" si="0"/>
        <v>1980</v>
      </c>
      <c r="R28" s="44">
        <f t="shared" si="20"/>
        <v>4</v>
      </c>
      <c r="S28" s="44">
        <f t="shared" si="21"/>
        <v>1</v>
      </c>
      <c r="T28" s="40">
        <f t="shared" si="1"/>
        <v>1980</v>
      </c>
      <c r="U28" s="45">
        <v>1</v>
      </c>
      <c r="V28" s="46">
        <v>1</v>
      </c>
      <c r="W28" s="40"/>
      <c r="X28" s="47">
        <v>0</v>
      </c>
      <c r="Y28" s="47">
        <f t="shared" si="2"/>
        <v>1</v>
      </c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7">
        <v>0</v>
      </c>
      <c r="AP28" s="48">
        <f t="shared" si="3"/>
        <v>1</v>
      </c>
      <c r="AQ28" s="40" t="s">
        <v>90</v>
      </c>
      <c r="AR28" s="40"/>
      <c r="AS28" s="40"/>
      <c r="AT28" s="40"/>
      <c r="AU28" s="40"/>
      <c r="AV28" s="40" t="s">
        <v>114</v>
      </c>
      <c r="AW28" s="40"/>
      <c r="AX28" s="40"/>
      <c r="AY28" s="40"/>
      <c r="AZ28" s="40"/>
      <c r="BA28" s="40"/>
      <c r="BB28" s="40"/>
      <c r="BC28" s="49">
        <v>8.51</v>
      </c>
      <c r="BD28" s="40" t="s">
        <v>91</v>
      </c>
      <c r="BE28" s="40"/>
      <c r="BF28" s="45">
        <v>663</v>
      </c>
      <c r="BG28" s="40" t="s">
        <v>97</v>
      </c>
      <c r="BH28" s="44">
        <f t="shared" si="4"/>
        <v>40</v>
      </c>
      <c r="BI28" s="40"/>
      <c r="BJ28" s="48">
        <f t="shared" si="5"/>
        <v>0</v>
      </c>
      <c r="BK28" s="40" t="s">
        <v>93</v>
      </c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</row>
    <row r="29" spans="1:76">
      <c r="A29" s="40">
        <v>25</v>
      </c>
      <c r="B29" s="40">
        <v>1</v>
      </c>
      <c r="C29" s="40" t="s">
        <v>130</v>
      </c>
      <c r="D29" s="40" t="s">
        <v>95</v>
      </c>
      <c r="E29" s="40" t="s">
        <v>83</v>
      </c>
      <c r="F29" s="40" t="s">
        <v>84</v>
      </c>
      <c r="G29" s="40" t="s">
        <v>85</v>
      </c>
      <c r="H29" s="40"/>
      <c r="I29" s="40" t="s">
        <v>96</v>
      </c>
      <c r="J29" s="40" t="s">
        <v>87</v>
      </c>
      <c r="K29" s="40" t="s">
        <v>87</v>
      </c>
      <c r="L29" s="40" t="s">
        <v>87</v>
      </c>
      <c r="M29" s="40" t="s">
        <v>88</v>
      </c>
      <c r="N29" s="41" t="s">
        <v>100</v>
      </c>
      <c r="O29" s="42"/>
      <c r="P29" s="43" t="str">
        <f t="shared" si="19"/>
        <v>1992/03/16</v>
      </c>
      <c r="Q29" s="44">
        <f t="shared" si="0"/>
        <v>1992</v>
      </c>
      <c r="R29" s="44">
        <f t="shared" si="20"/>
        <v>3</v>
      </c>
      <c r="S29" s="44">
        <f t="shared" si="21"/>
        <v>16</v>
      </c>
      <c r="T29" s="40">
        <f t="shared" si="1"/>
        <v>1991</v>
      </c>
      <c r="U29" s="45">
        <v>1</v>
      </c>
      <c r="V29" s="46">
        <v>1</v>
      </c>
      <c r="W29" s="40"/>
      <c r="X29" s="47">
        <v>0</v>
      </c>
      <c r="Y29" s="47">
        <f t="shared" si="2"/>
        <v>1</v>
      </c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7">
        <v>0</v>
      </c>
      <c r="AP29" s="48">
        <f t="shared" si="3"/>
        <v>1</v>
      </c>
      <c r="AQ29" s="40" t="s">
        <v>90</v>
      </c>
      <c r="AR29" s="40"/>
      <c r="AS29" s="40"/>
      <c r="AT29" s="40"/>
      <c r="AU29" s="40"/>
      <c r="AV29" s="40" t="s">
        <v>96</v>
      </c>
      <c r="AW29" s="40"/>
      <c r="AX29" s="40"/>
      <c r="AY29" s="40"/>
      <c r="AZ29" s="40"/>
      <c r="BA29" s="40"/>
      <c r="BB29" s="40"/>
      <c r="BC29" s="49">
        <v>270</v>
      </c>
      <c r="BD29" s="40" t="s">
        <v>91</v>
      </c>
      <c r="BE29" s="40"/>
      <c r="BF29" s="45">
        <v>680</v>
      </c>
      <c r="BG29" s="40" t="s">
        <v>92</v>
      </c>
      <c r="BH29" s="44">
        <f t="shared" si="4"/>
        <v>29</v>
      </c>
      <c r="BI29" s="40"/>
      <c r="BJ29" s="48">
        <f t="shared" si="5"/>
        <v>0</v>
      </c>
      <c r="BK29" s="40" t="s">
        <v>93</v>
      </c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</row>
    <row r="30" spans="1:76">
      <c r="A30" s="40">
        <v>26</v>
      </c>
      <c r="B30" s="40">
        <v>1</v>
      </c>
      <c r="C30" s="40" t="s">
        <v>131</v>
      </c>
      <c r="D30" s="40" t="s">
        <v>95</v>
      </c>
      <c r="E30" s="40" t="s">
        <v>83</v>
      </c>
      <c r="F30" s="40" t="s">
        <v>84</v>
      </c>
      <c r="G30" s="40" t="s">
        <v>85</v>
      </c>
      <c r="H30" s="40"/>
      <c r="I30" s="40" t="s">
        <v>96</v>
      </c>
      <c r="J30" s="40" t="s">
        <v>87</v>
      </c>
      <c r="K30" s="40" t="s">
        <v>87</v>
      </c>
      <c r="L30" s="40" t="s">
        <v>87</v>
      </c>
      <c r="M30" s="40" t="s">
        <v>88</v>
      </c>
      <c r="N30" s="41" t="s">
        <v>100</v>
      </c>
      <c r="O30" s="42"/>
      <c r="P30" s="43" t="str">
        <f>IF(O30="",N30,O30)</f>
        <v>1992/03/16</v>
      </c>
      <c r="Q30" s="44">
        <f t="shared" si="0"/>
        <v>1992</v>
      </c>
      <c r="R30" s="44">
        <f>MONTH(P30)</f>
        <v>3</v>
      </c>
      <c r="S30" s="44">
        <f>DAY(N30)</f>
        <v>16</v>
      </c>
      <c r="T30" s="40">
        <f t="shared" si="1"/>
        <v>1991</v>
      </c>
      <c r="U30" s="45">
        <v>1</v>
      </c>
      <c r="V30" s="46">
        <v>1</v>
      </c>
      <c r="W30" s="40"/>
      <c r="X30" s="47">
        <v>0</v>
      </c>
      <c r="Y30" s="47">
        <f t="shared" si="2"/>
        <v>1</v>
      </c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7">
        <v>0</v>
      </c>
      <c r="AP30" s="48">
        <f t="shared" si="3"/>
        <v>1</v>
      </c>
      <c r="AQ30" s="40" t="s">
        <v>90</v>
      </c>
      <c r="AR30" s="40"/>
      <c r="AS30" s="40"/>
      <c r="AT30" s="40"/>
      <c r="AU30" s="40"/>
      <c r="AV30" s="40" t="s">
        <v>96</v>
      </c>
      <c r="AW30" s="40"/>
      <c r="AX30" s="40"/>
      <c r="AY30" s="40"/>
      <c r="AZ30" s="40"/>
      <c r="BA30" s="40"/>
      <c r="BB30" s="40"/>
      <c r="BC30" s="49">
        <v>724</v>
      </c>
      <c r="BD30" s="40" t="s">
        <v>91</v>
      </c>
      <c r="BE30" s="40"/>
      <c r="BF30" s="45">
        <v>680</v>
      </c>
      <c r="BG30" s="40" t="s">
        <v>92</v>
      </c>
      <c r="BH30" s="44">
        <f t="shared" si="4"/>
        <v>29</v>
      </c>
      <c r="BI30" s="40"/>
      <c r="BJ30" s="48">
        <f t="shared" si="5"/>
        <v>0</v>
      </c>
      <c r="BK30" s="40" t="s">
        <v>93</v>
      </c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</row>
    <row r="31" spans="1:76">
      <c r="A31" s="40">
        <v>27</v>
      </c>
      <c r="B31" s="40">
        <v>1</v>
      </c>
      <c r="C31" s="40" t="s">
        <v>132</v>
      </c>
      <c r="D31" s="40" t="s">
        <v>95</v>
      </c>
      <c r="E31" s="40" t="s">
        <v>83</v>
      </c>
      <c r="F31" s="40" t="s">
        <v>84</v>
      </c>
      <c r="G31" s="40" t="s">
        <v>85</v>
      </c>
      <c r="H31" s="40"/>
      <c r="I31" s="40" t="s">
        <v>96</v>
      </c>
      <c r="J31" s="40" t="s">
        <v>87</v>
      </c>
      <c r="K31" s="40" t="s">
        <v>87</v>
      </c>
      <c r="L31" s="40" t="s">
        <v>87</v>
      </c>
      <c r="M31" s="40" t="s">
        <v>88</v>
      </c>
      <c r="N31" s="41" t="s">
        <v>100</v>
      </c>
      <c r="O31" s="42"/>
      <c r="P31" s="43" t="str">
        <f t="shared" ref="P31:P34" si="22">IF(O31="",N31,O31)</f>
        <v>1992/03/16</v>
      </c>
      <c r="Q31" s="44">
        <f t="shared" si="0"/>
        <v>1992</v>
      </c>
      <c r="R31" s="44">
        <f t="shared" ref="R31:R34" si="23">MONTH(P31)</f>
        <v>3</v>
      </c>
      <c r="S31" s="44">
        <f t="shared" ref="S31:S34" si="24">DAY(N31)</f>
        <v>16</v>
      </c>
      <c r="T31" s="40">
        <f t="shared" si="1"/>
        <v>1991</v>
      </c>
      <c r="U31" s="45">
        <v>1</v>
      </c>
      <c r="V31" s="46">
        <v>1</v>
      </c>
      <c r="W31" s="40"/>
      <c r="X31" s="47">
        <v>0</v>
      </c>
      <c r="Y31" s="47">
        <f t="shared" si="2"/>
        <v>1</v>
      </c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7">
        <v>0</v>
      </c>
      <c r="AP31" s="48">
        <f t="shared" si="3"/>
        <v>1</v>
      </c>
      <c r="AQ31" s="40" t="s">
        <v>90</v>
      </c>
      <c r="AR31" s="40"/>
      <c r="AS31" s="40"/>
      <c r="AT31" s="40"/>
      <c r="AU31" s="40"/>
      <c r="AV31" s="40" t="s">
        <v>96</v>
      </c>
      <c r="AW31" s="40"/>
      <c r="AX31" s="40"/>
      <c r="AY31" s="40"/>
      <c r="AZ31" s="40"/>
      <c r="BA31" s="40"/>
      <c r="BB31" s="40"/>
      <c r="BC31" s="49">
        <v>3711</v>
      </c>
      <c r="BD31" s="40" t="s">
        <v>91</v>
      </c>
      <c r="BE31" s="40"/>
      <c r="BF31" s="45">
        <v>680</v>
      </c>
      <c r="BG31" s="40" t="s">
        <v>92</v>
      </c>
      <c r="BH31" s="44">
        <f t="shared" si="4"/>
        <v>29</v>
      </c>
      <c r="BI31" s="40"/>
      <c r="BJ31" s="48">
        <f t="shared" si="5"/>
        <v>0</v>
      </c>
      <c r="BK31" s="40" t="s">
        <v>93</v>
      </c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</row>
    <row r="32" spans="1:76">
      <c r="A32" s="40">
        <v>28</v>
      </c>
      <c r="B32" s="40">
        <v>1</v>
      </c>
      <c r="C32" s="40" t="s">
        <v>133</v>
      </c>
      <c r="D32" s="40" t="s">
        <v>95</v>
      </c>
      <c r="E32" s="40" t="s">
        <v>83</v>
      </c>
      <c r="F32" s="40" t="s">
        <v>84</v>
      </c>
      <c r="G32" s="40" t="s">
        <v>85</v>
      </c>
      <c r="H32" s="40"/>
      <c r="I32" s="40" t="s">
        <v>96</v>
      </c>
      <c r="J32" s="40" t="s">
        <v>87</v>
      </c>
      <c r="K32" s="40" t="s">
        <v>87</v>
      </c>
      <c r="L32" s="40" t="s">
        <v>87</v>
      </c>
      <c r="M32" s="40" t="s">
        <v>88</v>
      </c>
      <c r="N32" s="41" t="s">
        <v>100</v>
      </c>
      <c r="O32" s="42"/>
      <c r="P32" s="43" t="str">
        <f t="shared" si="22"/>
        <v>1992/03/16</v>
      </c>
      <c r="Q32" s="44">
        <f t="shared" si="0"/>
        <v>1992</v>
      </c>
      <c r="R32" s="44">
        <f t="shared" si="23"/>
        <v>3</v>
      </c>
      <c r="S32" s="44">
        <f t="shared" si="24"/>
        <v>16</v>
      </c>
      <c r="T32" s="40">
        <f t="shared" si="1"/>
        <v>1991</v>
      </c>
      <c r="U32" s="45">
        <v>1</v>
      </c>
      <c r="V32" s="46">
        <v>1</v>
      </c>
      <c r="W32" s="40"/>
      <c r="X32" s="47">
        <v>0</v>
      </c>
      <c r="Y32" s="47">
        <f t="shared" si="2"/>
        <v>1</v>
      </c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7">
        <v>0</v>
      </c>
      <c r="AP32" s="48">
        <f t="shared" si="3"/>
        <v>1</v>
      </c>
      <c r="AQ32" s="40" t="s">
        <v>90</v>
      </c>
      <c r="AR32" s="40"/>
      <c r="AS32" s="40"/>
      <c r="AT32" s="40"/>
      <c r="AU32" s="40"/>
      <c r="AV32" s="40" t="s">
        <v>96</v>
      </c>
      <c r="AW32" s="40"/>
      <c r="AX32" s="40"/>
      <c r="AY32" s="40"/>
      <c r="AZ32" s="40"/>
      <c r="BA32" s="40"/>
      <c r="BB32" s="40"/>
      <c r="BC32" s="49">
        <v>120</v>
      </c>
      <c r="BD32" s="40" t="s">
        <v>91</v>
      </c>
      <c r="BE32" s="40"/>
      <c r="BF32" s="45">
        <v>680</v>
      </c>
      <c r="BG32" s="40" t="s">
        <v>92</v>
      </c>
      <c r="BH32" s="44">
        <f t="shared" si="4"/>
        <v>29</v>
      </c>
      <c r="BI32" s="40"/>
      <c r="BJ32" s="48">
        <f t="shared" si="5"/>
        <v>0</v>
      </c>
      <c r="BK32" s="40" t="s">
        <v>93</v>
      </c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</row>
    <row r="33" spans="1:76">
      <c r="A33" s="40">
        <v>29</v>
      </c>
      <c r="B33" s="40">
        <v>1</v>
      </c>
      <c r="C33" s="40" t="s">
        <v>134</v>
      </c>
      <c r="D33" s="40" t="s">
        <v>95</v>
      </c>
      <c r="E33" s="40" t="s">
        <v>83</v>
      </c>
      <c r="F33" s="40" t="s">
        <v>84</v>
      </c>
      <c r="G33" s="40" t="s">
        <v>85</v>
      </c>
      <c r="H33" s="40"/>
      <c r="I33" s="40" t="s">
        <v>96</v>
      </c>
      <c r="J33" s="40" t="s">
        <v>87</v>
      </c>
      <c r="K33" s="40" t="s">
        <v>87</v>
      </c>
      <c r="L33" s="40" t="s">
        <v>87</v>
      </c>
      <c r="M33" s="40" t="s">
        <v>88</v>
      </c>
      <c r="N33" s="41" t="s">
        <v>100</v>
      </c>
      <c r="O33" s="42"/>
      <c r="P33" s="43" t="str">
        <f t="shared" si="22"/>
        <v>1992/03/16</v>
      </c>
      <c r="Q33" s="44">
        <f t="shared" si="0"/>
        <v>1992</v>
      </c>
      <c r="R33" s="44">
        <f t="shared" si="23"/>
        <v>3</v>
      </c>
      <c r="S33" s="44">
        <f t="shared" si="24"/>
        <v>16</v>
      </c>
      <c r="T33" s="40">
        <f t="shared" si="1"/>
        <v>1991</v>
      </c>
      <c r="U33" s="45">
        <v>1</v>
      </c>
      <c r="V33" s="46">
        <v>1</v>
      </c>
      <c r="W33" s="40"/>
      <c r="X33" s="47">
        <v>0</v>
      </c>
      <c r="Y33" s="47">
        <f t="shared" si="2"/>
        <v>1</v>
      </c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7">
        <v>0</v>
      </c>
      <c r="AP33" s="48">
        <f t="shared" si="3"/>
        <v>1</v>
      </c>
      <c r="AQ33" s="40" t="s">
        <v>90</v>
      </c>
      <c r="AR33" s="40"/>
      <c r="AS33" s="40"/>
      <c r="AT33" s="40"/>
      <c r="AU33" s="40"/>
      <c r="AV33" s="40" t="s">
        <v>96</v>
      </c>
      <c r="AW33" s="40"/>
      <c r="AX33" s="40"/>
      <c r="AY33" s="40"/>
      <c r="AZ33" s="40"/>
      <c r="BA33" s="40"/>
      <c r="BB33" s="40"/>
      <c r="BC33" s="49">
        <v>115</v>
      </c>
      <c r="BD33" s="40" t="s">
        <v>91</v>
      </c>
      <c r="BE33" s="40"/>
      <c r="BF33" s="45">
        <v>680</v>
      </c>
      <c r="BG33" s="40" t="s">
        <v>92</v>
      </c>
      <c r="BH33" s="44">
        <f t="shared" si="4"/>
        <v>29</v>
      </c>
      <c r="BI33" s="40"/>
      <c r="BJ33" s="48">
        <f t="shared" si="5"/>
        <v>0</v>
      </c>
      <c r="BK33" s="40" t="s">
        <v>93</v>
      </c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</row>
    <row r="34" spans="1:76">
      <c r="A34" s="40">
        <v>30</v>
      </c>
      <c r="B34" s="40">
        <v>1</v>
      </c>
      <c r="C34" s="40" t="s">
        <v>135</v>
      </c>
      <c r="D34" s="40" t="s">
        <v>95</v>
      </c>
      <c r="E34" s="40" t="s">
        <v>83</v>
      </c>
      <c r="F34" s="40" t="s">
        <v>84</v>
      </c>
      <c r="G34" s="40" t="s">
        <v>85</v>
      </c>
      <c r="H34" s="40"/>
      <c r="I34" s="40" t="s">
        <v>96</v>
      </c>
      <c r="J34" s="40" t="s">
        <v>87</v>
      </c>
      <c r="K34" s="40" t="s">
        <v>87</v>
      </c>
      <c r="L34" s="40" t="s">
        <v>87</v>
      </c>
      <c r="M34" s="40" t="s">
        <v>88</v>
      </c>
      <c r="N34" s="41" t="s">
        <v>100</v>
      </c>
      <c r="O34" s="42"/>
      <c r="P34" s="43" t="str">
        <f t="shared" si="22"/>
        <v>1992/03/16</v>
      </c>
      <c r="Q34" s="44">
        <f t="shared" si="0"/>
        <v>1992</v>
      </c>
      <c r="R34" s="44">
        <f t="shared" si="23"/>
        <v>3</v>
      </c>
      <c r="S34" s="44">
        <f t="shared" si="24"/>
        <v>16</v>
      </c>
      <c r="T34" s="40">
        <f t="shared" si="1"/>
        <v>1991</v>
      </c>
      <c r="U34" s="45">
        <v>1</v>
      </c>
      <c r="V34" s="46">
        <v>1</v>
      </c>
      <c r="W34" s="40"/>
      <c r="X34" s="47">
        <v>0</v>
      </c>
      <c r="Y34" s="47">
        <f t="shared" si="2"/>
        <v>1</v>
      </c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7">
        <v>0</v>
      </c>
      <c r="AP34" s="48">
        <f t="shared" si="3"/>
        <v>1</v>
      </c>
      <c r="AQ34" s="40" t="s">
        <v>90</v>
      </c>
      <c r="AR34" s="40"/>
      <c r="AS34" s="40"/>
      <c r="AT34" s="40"/>
      <c r="AU34" s="40"/>
      <c r="AV34" s="40" t="s">
        <v>96</v>
      </c>
      <c r="AW34" s="40"/>
      <c r="AX34" s="40"/>
      <c r="AY34" s="40"/>
      <c r="AZ34" s="40"/>
      <c r="BA34" s="40"/>
      <c r="BB34" s="40"/>
      <c r="BC34" s="49">
        <v>123</v>
      </c>
      <c r="BD34" s="40" t="s">
        <v>91</v>
      </c>
      <c r="BE34" s="40"/>
      <c r="BF34" s="45">
        <v>680</v>
      </c>
      <c r="BG34" s="40" t="s">
        <v>92</v>
      </c>
      <c r="BH34" s="44">
        <f t="shared" si="4"/>
        <v>29</v>
      </c>
      <c r="BI34" s="40"/>
      <c r="BJ34" s="48">
        <f t="shared" si="5"/>
        <v>0</v>
      </c>
      <c r="BK34" s="40" t="s">
        <v>93</v>
      </c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</row>
    <row r="35" spans="1:76">
      <c r="A35" s="40">
        <v>31</v>
      </c>
      <c r="B35" s="40">
        <v>1</v>
      </c>
      <c r="C35" s="40" t="s">
        <v>136</v>
      </c>
      <c r="D35" s="40" t="s">
        <v>95</v>
      </c>
      <c r="E35" s="40" t="s">
        <v>83</v>
      </c>
      <c r="F35" s="40" t="s">
        <v>84</v>
      </c>
      <c r="G35" s="40" t="s">
        <v>85</v>
      </c>
      <c r="H35" s="40"/>
      <c r="I35" s="40" t="s">
        <v>96</v>
      </c>
      <c r="J35" s="40" t="s">
        <v>87</v>
      </c>
      <c r="K35" s="40" t="s">
        <v>87</v>
      </c>
      <c r="L35" s="40" t="s">
        <v>87</v>
      </c>
      <c r="M35" s="40" t="s">
        <v>88</v>
      </c>
      <c r="N35" s="41" t="s">
        <v>100</v>
      </c>
      <c r="O35" s="42"/>
      <c r="P35" s="43" t="str">
        <f>IF(O35="",N35,O35)</f>
        <v>1992/03/16</v>
      </c>
      <c r="Q35" s="44">
        <f t="shared" si="0"/>
        <v>1992</v>
      </c>
      <c r="R35" s="44">
        <f>MONTH(P35)</f>
        <v>3</v>
      </c>
      <c r="S35" s="44">
        <f>DAY(N35)</f>
        <v>16</v>
      </c>
      <c r="T35" s="40">
        <f t="shared" si="1"/>
        <v>1991</v>
      </c>
      <c r="U35" s="45">
        <v>1</v>
      </c>
      <c r="V35" s="46">
        <v>1</v>
      </c>
      <c r="W35" s="40"/>
      <c r="X35" s="47">
        <v>0</v>
      </c>
      <c r="Y35" s="47">
        <f t="shared" si="2"/>
        <v>1</v>
      </c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7">
        <v>0</v>
      </c>
      <c r="AP35" s="48">
        <f t="shared" si="3"/>
        <v>1</v>
      </c>
      <c r="AQ35" s="40" t="s">
        <v>90</v>
      </c>
      <c r="AR35" s="40"/>
      <c r="AS35" s="40"/>
      <c r="AT35" s="40"/>
      <c r="AU35" s="40"/>
      <c r="AV35" s="40" t="s">
        <v>96</v>
      </c>
      <c r="AW35" s="40"/>
      <c r="AX35" s="40"/>
      <c r="AY35" s="40"/>
      <c r="AZ35" s="40"/>
      <c r="BA35" s="40"/>
      <c r="BB35" s="40"/>
      <c r="BC35" s="49">
        <v>306</v>
      </c>
      <c r="BD35" s="40" t="s">
        <v>91</v>
      </c>
      <c r="BE35" s="40"/>
      <c r="BF35" s="45">
        <v>680</v>
      </c>
      <c r="BG35" s="40" t="s">
        <v>92</v>
      </c>
      <c r="BH35" s="44">
        <f t="shared" si="4"/>
        <v>29</v>
      </c>
      <c r="BI35" s="40"/>
      <c r="BJ35" s="48">
        <f t="shared" si="5"/>
        <v>0</v>
      </c>
      <c r="BK35" s="40" t="s">
        <v>93</v>
      </c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</row>
    <row r="36" spans="1:76">
      <c r="A36" s="40">
        <v>32</v>
      </c>
      <c r="B36" s="40">
        <v>1</v>
      </c>
      <c r="C36" s="40" t="s">
        <v>137</v>
      </c>
      <c r="D36" s="40" t="s">
        <v>95</v>
      </c>
      <c r="E36" s="40" t="s">
        <v>83</v>
      </c>
      <c r="F36" s="40" t="s">
        <v>84</v>
      </c>
      <c r="G36" s="40" t="s">
        <v>85</v>
      </c>
      <c r="H36" s="40"/>
      <c r="I36" s="40" t="s">
        <v>96</v>
      </c>
      <c r="J36" s="40" t="s">
        <v>87</v>
      </c>
      <c r="K36" s="40" t="s">
        <v>87</v>
      </c>
      <c r="L36" s="40" t="s">
        <v>87</v>
      </c>
      <c r="M36" s="40" t="s">
        <v>88</v>
      </c>
      <c r="N36" s="41">
        <v>29312</v>
      </c>
      <c r="O36" s="42"/>
      <c r="P36" s="43">
        <f t="shared" ref="P36:P99" si="25">IF(O36="",N36,O36)</f>
        <v>29312</v>
      </c>
      <c r="Q36" s="44">
        <f t="shared" si="0"/>
        <v>1980</v>
      </c>
      <c r="R36" s="44">
        <f t="shared" ref="R36:R99" si="26">MONTH(P36)</f>
        <v>4</v>
      </c>
      <c r="S36" s="44">
        <f t="shared" ref="S36:S99" si="27">DAY(N36)</f>
        <v>1</v>
      </c>
      <c r="T36" s="40">
        <f t="shared" si="1"/>
        <v>1980</v>
      </c>
      <c r="U36" s="45">
        <v>1</v>
      </c>
      <c r="V36" s="46">
        <v>1</v>
      </c>
      <c r="W36" s="40"/>
      <c r="X36" s="47">
        <v>0</v>
      </c>
      <c r="Y36" s="47">
        <f t="shared" si="2"/>
        <v>1</v>
      </c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7">
        <v>0</v>
      </c>
      <c r="AP36" s="48">
        <f t="shared" si="3"/>
        <v>1</v>
      </c>
      <c r="AQ36" s="40" t="s">
        <v>90</v>
      </c>
      <c r="AR36" s="40"/>
      <c r="AS36" s="40"/>
      <c r="AT36" s="40"/>
      <c r="AU36" s="40"/>
      <c r="AV36" s="40" t="s">
        <v>96</v>
      </c>
      <c r="AW36" s="40"/>
      <c r="AX36" s="40"/>
      <c r="AY36" s="40"/>
      <c r="AZ36" s="40"/>
      <c r="BA36" s="40"/>
      <c r="BB36" s="40"/>
      <c r="BC36" s="49">
        <v>472</v>
      </c>
      <c r="BD36" s="40" t="s">
        <v>91</v>
      </c>
      <c r="BE36" s="40"/>
      <c r="BF36" s="45">
        <v>680</v>
      </c>
      <c r="BG36" s="40" t="s">
        <v>92</v>
      </c>
      <c r="BH36" s="44">
        <f t="shared" si="4"/>
        <v>40</v>
      </c>
      <c r="BI36" s="40"/>
      <c r="BJ36" s="48">
        <f t="shared" si="5"/>
        <v>0</v>
      </c>
      <c r="BK36" s="40" t="s">
        <v>93</v>
      </c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</row>
    <row r="37" spans="1:76">
      <c r="A37" s="40">
        <v>33</v>
      </c>
      <c r="B37" s="40">
        <v>1</v>
      </c>
      <c r="C37" s="40" t="s">
        <v>138</v>
      </c>
      <c r="D37" s="40" t="s">
        <v>113</v>
      </c>
      <c r="E37" s="40" t="s">
        <v>83</v>
      </c>
      <c r="F37" s="40" t="s">
        <v>84</v>
      </c>
      <c r="G37" s="40" t="s">
        <v>85</v>
      </c>
      <c r="H37" s="40"/>
      <c r="I37" s="40" t="s">
        <v>139</v>
      </c>
      <c r="J37" s="40" t="s">
        <v>87</v>
      </c>
      <c r="K37" s="40" t="s">
        <v>87</v>
      </c>
      <c r="L37" s="40" t="s">
        <v>87</v>
      </c>
      <c r="M37" s="40" t="s">
        <v>88</v>
      </c>
      <c r="N37" s="41">
        <v>29312</v>
      </c>
      <c r="O37" s="42"/>
      <c r="P37" s="43">
        <f t="shared" si="25"/>
        <v>29312</v>
      </c>
      <c r="Q37" s="44">
        <f t="shared" si="0"/>
        <v>1980</v>
      </c>
      <c r="R37" s="44">
        <f t="shared" si="26"/>
        <v>4</v>
      </c>
      <c r="S37" s="44">
        <f t="shared" si="27"/>
        <v>1</v>
      </c>
      <c r="T37" s="40">
        <f t="shared" si="1"/>
        <v>1980</v>
      </c>
      <c r="U37" s="45">
        <v>1</v>
      </c>
      <c r="V37" s="46">
        <v>1</v>
      </c>
      <c r="W37" s="40"/>
      <c r="X37" s="47">
        <v>0</v>
      </c>
      <c r="Y37" s="47">
        <f t="shared" si="2"/>
        <v>1</v>
      </c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7">
        <v>0</v>
      </c>
      <c r="AP37" s="48">
        <f t="shared" si="3"/>
        <v>1</v>
      </c>
      <c r="AQ37" s="40" t="s">
        <v>90</v>
      </c>
      <c r="AR37" s="40"/>
      <c r="AS37" s="40"/>
      <c r="AT37" s="40"/>
      <c r="AU37" s="40"/>
      <c r="AV37" s="40" t="s">
        <v>139</v>
      </c>
      <c r="AW37" s="40"/>
      <c r="AX37" s="40"/>
      <c r="AY37" s="40"/>
      <c r="AZ37" s="40"/>
      <c r="BA37" s="40"/>
      <c r="BB37" s="40"/>
      <c r="BC37" s="49">
        <v>21900</v>
      </c>
      <c r="BD37" s="40" t="s">
        <v>91</v>
      </c>
      <c r="BE37" s="40"/>
      <c r="BF37" s="45">
        <v>680</v>
      </c>
      <c r="BG37" s="40" t="s">
        <v>92</v>
      </c>
      <c r="BH37" s="44">
        <f t="shared" si="4"/>
        <v>40</v>
      </c>
      <c r="BI37" s="40"/>
      <c r="BJ37" s="48">
        <f t="shared" si="5"/>
        <v>0</v>
      </c>
      <c r="BK37" s="40" t="s">
        <v>93</v>
      </c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</row>
    <row r="38" spans="1:76">
      <c r="A38" s="40">
        <v>34</v>
      </c>
      <c r="B38" s="40">
        <v>1</v>
      </c>
      <c r="C38" s="40" t="s">
        <v>140</v>
      </c>
      <c r="D38" s="40" t="s">
        <v>95</v>
      </c>
      <c r="E38" s="40" t="s">
        <v>83</v>
      </c>
      <c r="F38" s="40" t="s">
        <v>84</v>
      </c>
      <c r="G38" s="40" t="s">
        <v>85</v>
      </c>
      <c r="H38" s="40"/>
      <c r="I38" s="40" t="s">
        <v>96</v>
      </c>
      <c r="J38" s="40" t="s">
        <v>87</v>
      </c>
      <c r="K38" s="40" t="s">
        <v>87</v>
      </c>
      <c r="L38" s="40" t="s">
        <v>87</v>
      </c>
      <c r="M38" s="40" t="s">
        <v>88</v>
      </c>
      <c r="N38" s="41" t="s">
        <v>141</v>
      </c>
      <c r="O38" s="42"/>
      <c r="P38" s="43" t="str">
        <f t="shared" si="25"/>
        <v>1989/09/18</v>
      </c>
      <c r="Q38" s="44">
        <f t="shared" si="0"/>
        <v>1989</v>
      </c>
      <c r="R38" s="44">
        <f t="shared" si="26"/>
        <v>9</v>
      </c>
      <c r="S38" s="44">
        <f t="shared" si="27"/>
        <v>18</v>
      </c>
      <c r="T38" s="40">
        <f t="shared" si="1"/>
        <v>1989</v>
      </c>
      <c r="U38" s="45">
        <v>1</v>
      </c>
      <c r="V38" s="46">
        <v>1</v>
      </c>
      <c r="W38" s="40"/>
      <c r="X38" s="47">
        <v>0</v>
      </c>
      <c r="Y38" s="47">
        <f t="shared" si="2"/>
        <v>1</v>
      </c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7">
        <v>0</v>
      </c>
      <c r="AP38" s="48">
        <f t="shared" si="3"/>
        <v>1</v>
      </c>
      <c r="AQ38" s="40" t="s">
        <v>90</v>
      </c>
      <c r="AR38" s="40"/>
      <c r="AS38" s="40"/>
      <c r="AT38" s="40"/>
      <c r="AU38" s="40"/>
      <c r="AV38" s="40" t="s">
        <v>96</v>
      </c>
      <c r="AW38" s="40"/>
      <c r="AX38" s="40"/>
      <c r="AY38" s="40"/>
      <c r="AZ38" s="40"/>
      <c r="BA38" s="40"/>
      <c r="BB38" s="40"/>
      <c r="BC38" s="49">
        <v>39</v>
      </c>
      <c r="BD38" s="40" t="s">
        <v>91</v>
      </c>
      <c r="BE38" s="40"/>
      <c r="BF38" s="45">
        <v>2081</v>
      </c>
      <c r="BG38" s="40" t="s">
        <v>142</v>
      </c>
      <c r="BH38" s="44">
        <f t="shared" si="4"/>
        <v>31</v>
      </c>
      <c r="BI38" s="40"/>
      <c r="BJ38" s="48">
        <f t="shared" si="5"/>
        <v>0</v>
      </c>
      <c r="BK38" s="40" t="s">
        <v>93</v>
      </c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</row>
    <row r="39" spans="1:76">
      <c r="A39" s="40">
        <v>35</v>
      </c>
      <c r="B39" s="40">
        <v>1</v>
      </c>
      <c r="C39" s="40" t="s">
        <v>143</v>
      </c>
      <c r="D39" s="40" t="s">
        <v>95</v>
      </c>
      <c r="E39" s="40" t="s">
        <v>83</v>
      </c>
      <c r="F39" s="40" t="s">
        <v>84</v>
      </c>
      <c r="G39" s="40" t="s">
        <v>85</v>
      </c>
      <c r="H39" s="40"/>
      <c r="I39" s="40" t="s">
        <v>96</v>
      </c>
      <c r="J39" s="40" t="s">
        <v>87</v>
      </c>
      <c r="K39" s="40" t="s">
        <v>87</v>
      </c>
      <c r="L39" s="40" t="s">
        <v>87</v>
      </c>
      <c r="M39" s="40" t="s">
        <v>88</v>
      </c>
      <c r="N39" s="41" t="s">
        <v>141</v>
      </c>
      <c r="O39" s="42"/>
      <c r="P39" s="43" t="str">
        <f t="shared" si="25"/>
        <v>1989/09/18</v>
      </c>
      <c r="Q39" s="44">
        <f t="shared" si="0"/>
        <v>1989</v>
      </c>
      <c r="R39" s="44">
        <f t="shared" si="26"/>
        <v>9</v>
      </c>
      <c r="S39" s="44">
        <f t="shared" si="27"/>
        <v>18</v>
      </c>
      <c r="T39" s="40">
        <f t="shared" si="1"/>
        <v>1989</v>
      </c>
      <c r="U39" s="45">
        <v>1</v>
      </c>
      <c r="V39" s="46">
        <v>1</v>
      </c>
      <c r="W39" s="40"/>
      <c r="X39" s="47">
        <v>0</v>
      </c>
      <c r="Y39" s="47">
        <f t="shared" si="2"/>
        <v>1</v>
      </c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7">
        <v>0</v>
      </c>
      <c r="AP39" s="48">
        <f t="shared" si="3"/>
        <v>1</v>
      </c>
      <c r="AQ39" s="40" t="s">
        <v>90</v>
      </c>
      <c r="AR39" s="40"/>
      <c r="AS39" s="40"/>
      <c r="AT39" s="40"/>
      <c r="AU39" s="40"/>
      <c r="AV39" s="40" t="s">
        <v>96</v>
      </c>
      <c r="AW39" s="40"/>
      <c r="AX39" s="40"/>
      <c r="AY39" s="40"/>
      <c r="AZ39" s="40"/>
      <c r="BA39" s="40"/>
      <c r="BB39" s="40"/>
      <c r="BC39" s="49">
        <v>72</v>
      </c>
      <c r="BD39" s="40" t="s">
        <v>91</v>
      </c>
      <c r="BE39" s="40"/>
      <c r="BF39" s="45">
        <v>2081</v>
      </c>
      <c r="BG39" s="40" t="s">
        <v>142</v>
      </c>
      <c r="BH39" s="44">
        <f t="shared" si="4"/>
        <v>31</v>
      </c>
      <c r="BI39" s="40"/>
      <c r="BJ39" s="48">
        <f t="shared" si="5"/>
        <v>0</v>
      </c>
      <c r="BK39" s="40" t="s">
        <v>93</v>
      </c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</row>
    <row r="40" spans="1:76">
      <c r="A40" s="40">
        <v>36</v>
      </c>
      <c r="B40" s="50">
        <v>1</v>
      </c>
      <c r="C40" s="40" t="s">
        <v>144</v>
      </c>
      <c r="D40" s="40" t="s">
        <v>95</v>
      </c>
      <c r="E40" s="40" t="s">
        <v>83</v>
      </c>
      <c r="F40" s="40" t="s">
        <v>84</v>
      </c>
      <c r="G40" s="40" t="s">
        <v>85</v>
      </c>
      <c r="H40" s="40"/>
      <c r="I40" s="40" t="s">
        <v>96</v>
      </c>
      <c r="J40" s="40" t="s">
        <v>87</v>
      </c>
      <c r="K40" s="40" t="s">
        <v>87</v>
      </c>
      <c r="L40" s="40" t="s">
        <v>87</v>
      </c>
      <c r="M40" s="40" t="s">
        <v>88</v>
      </c>
      <c r="N40" s="41" t="s">
        <v>100</v>
      </c>
      <c r="O40" s="42"/>
      <c r="P40" s="43" t="str">
        <f t="shared" si="25"/>
        <v>1992/03/16</v>
      </c>
      <c r="Q40" s="44">
        <f t="shared" si="0"/>
        <v>1992</v>
      </c>
      <c r="R40" s="44">
        <f t="shared" si="26"/>
        <v>3</v>
      </c>
      <c r="S40" s="44">
        <f t="shared" si="27"/>
        <v>16</v>
      </c>
      <c r="T40" s="40">
        <f t="shared" si="1"/>
        <v>1991</v>
      </c>
      <c r="U40" s="45">
        <v>1</v>
      </c>
      <c r="V40" s="46">
        <v>1</v>
      </c>
      <c r="W40" s="40"/>
      <c r="X40" s="47">
        <v>0</v>
      </c>
      <c r="Y40" s="47">
        <f t="shared" si="2"/>
        <v>1</v>
      </c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7">
        <v>0</v>
      </c>
      <c r="AP40" s="48">
        <f t="shared" si="3"/>
        <v>1</v>
      </c>
      <c r="AQ40" s="40" t="s">
        <v>90</v>
      </c>
      <c r="AR40" s="40"/>
      <c r="AS40" s="40"/>
      <c r="AT40" s="40"/>
      <c r="AU40" s="40"/>
      <c r="AV40" s="40" t="s">
        <v>96</v>
      </c>
      <c r="AW40" s="40"/>
      <c r="AX40" s="40"/>
      <c r="AY40" s="40"/>
      <c r="AZ40" s="40"/>
      <c r="BA40" s="40"/>
      <c r="BB40" s="40"/>
      <c r="BC40" s="49">
        <v>2663</v>
      </c>
      <c r="BD40" s="40" t="s">
        <v>91</v>
      </c>
      <c r="BE40" s="40"/>
      <c r="BF40" s="45">
        <v>97</v>
      </c>
      <c r="BG40" s="40" t="s">
        <v>121</v>
      </c>
      <c r="BH40" s="44">
        <f t="shared" si="4"/>
        <v>29</v>
      </c>
      <c r="BI40" s="40"/>
      <c r="BJ40" s="48">
        <f t="shared" si="5"/>
        <v>0</v>
      </c>
      <c r="BK40" s="40" t="s">
        <v>93</v>
      </c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</row>
    <row r="41" spans="1:76">
      <c r="A41" s="40">
        <v>37</v>
      </c>
      <c r="B41" s="50">
        <v>1</v>
      </c>
      <c r="C41" s="40" t="s">
        <v>145</v>
      </c>
      <c r="D41" s="40" t="s">
        <v>95</v>
      </c>
      <c r="E41" s="40" t="s">
        <v>83</v>
      </c>
      <c r="F41" s="40" t="s">
        <v>84</v>
      </c>
      <c r="G41" s="40" t="s">
        <v>85</v>
      </c>
      <c r="H41" s="40"/>
      <c r="I41" s="40" t="s">
        <v>96</v>
      </c>
      <c r="J41" s="40" t="s">
        <v>87</v>
      </c>
      <c r="K41" s="40" t="s">
        <v>87</v>
      </c>
      <c r="L41" s="40" t="s">
        <v>87</v>
      </c>
      <c r="M41" s="40" t="s">
        <v>88</v>
      </c>
      <c r="N41" s="41" t="s">
        <v>141</v>
      </c>
      <c r="O41" s="42"/>
      <c r="P41" s="43" t="str">
        <f t="shared" si="25"/>
        <v>1989/09/18</v>
      </c>
      <c r="Q41" s="44">
        <f t="shared" si="0"/>
        <v>1989</v>
      </c>
      <c r="R41" s="44">
        <f t="shared" si="26"/>
        <v>9</v>
      </c>
      <c r="S41" s="44">
        <f t="shared" si="27"/>
        <v>18</v>
      </c>
      <c r="T41" s="40">
        <f t="shared" si="1"/>
        <v>1989</v>
      </c>
      <c r="U41" s="45">
        <v>1</v>
      </c>
      <c r="V41" s="46">
        <v>1</v>
      </c>
      <c r="W41" s="40"/>
      <c r="X41" s="47">
        <v>0</v>
      </c>
      <c r="Y41" s="47">
        <f t="shared" si="2"/>
        <v>1</v>
      </c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7">
        <v>0</v>
      </c>
      <c r="AP41" s="48">
        <f t="shared" si="3"/>
        <v>1</v>
      </c>
      <c r="AQ41" s="40" t="s">
        <v>90</v>
      </c>
      <c r="AR41" s="40"/>
      <c r="AS41" s="40"/>
      <c r="AT41" s="40"/>
      <c r="AU41" s="40"/>
      <c r="AV41" s="40" t="s">
        <v>96</v>
      </c>
      <c r="AW41" s="40"/>
      <c r="AX41" s="40"/>
      <c r="AY41" s="40"/>
      <c r="AZ41" s="40"/>
      <c r="BA41" s="40"/>
      <c r="BB41" s="40"/>
      <c r="BC41" s="49">
        <v>250</v>
      </c>
      <c r="BD41" s="40" t="s">
        <v>91</v>
      </c>
      <c r="BE41" s="40"/>
      <c r="BF41" s="45">
        <v>2081</v>
      </c>
      <c r="BG41" s="40" t="s">
        <v>142</v>
      </c>
      <c r="BH41" s="44">
        <f t="shared" si="4"/>
        <v>31</v>
      </c>
      <c r="BI41" s="40"/>
      <c r="BJ41" s="48">
        <f t="shared" si="5"/>
        <v>0</v>
      </c>
      <c r="BK41" s="40" t="s">
        <v>93</v>
      </c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</row>
    <row r="42" spans="1:76">
      <c r="A42" s="40">
        <v>38</v>
      </c>
      <c r="B42" s="50">
        <v>1</v>
      </c>
      <c r="C42" s="40" t="s">
        <v>146</v>
      </c>
      <c r="D42" s="40" t="s">
        <v>95</v>
      </c>
      <c r="E42" s="40" t="s">
        <v>83</v>
      </c>
      <c r="F42" s="40" t="s">
        <v>84</v>
      </c>
      <c r="G42" s="40" t="s">
        <v>85</v>
      </c>
      <c r="H42" s="40"/>
      <c r="I42" s="40" t="s">
        <v>96</v>
      </c>
      <c r="J42" s="40" t="s">
        <v>87</v>
      </c>
      <c r="K42" s="40" t="s">
        <v>87</v>
      </c>
      <c r="L42" s="40" t="s">
        <v>87</v>
      </c>
      <c r="M42" s="40" t="s">
        <v>88</v>
      </c>
      <c r="N42" s="41" t="s">
        <v>141</v>
      </c>
      <c r="O42" s="42"/>
      <c r="P42" s="43" t="str">
        <f t="shared" si="25"/>
        <v>1989/09/18</v>
      </c>
      <c r="Q42" s="44">
        <f t="shared" si="0"/>
        <v>1989</v>
      </c>
      <c r="R42" s="44">
        <f t="shared" si="26"/>
        <v>9</v>
      </c>
      <c r="S42" s="44">
        <f t="shared" si="27"/>
        <v>18</v>
      </c>
      <c r="T42" s="40">
        <f t="shared" si="1"/>
        <v>1989</v>
      </c>
      <c r="U42" s="45">
        <v>1</v>
      </c>
      <c r="V42" s="46">
        <v>1</v>
      </c>
      <c r="W42" s="40"/>
      <c r="X42" s="47">
        <v>0</v>
      </c>
      <c r="Y42" s="47">
        <f t="shared" si="2"/>
        <v>1</v>
      </c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7">
        <v>0</v>
      </c>
      <c r="AP42" s="48">
        <f t="shared" si="3"/>
        <v>1</v>
      </c>
      <c r="AQ42" s="40" t="s">
        <v>90</v>
      </c>
      <c r="AR42" s="40"/>
      <c r="AS42" s="40"/>
      <c r="AT42" s="40"/>
      <c r="AU42" s="40"/>
      <c r="AV42" s="40" t="s">
        <v>96</v>
      </c>
      <c r="AW42" s="40"/>
      <c r="AX42" s="40"/>
      <c r="AY42" s="40"/>
      <c r="AZ42" s="40"/>
      <c r="BA42" s="40"/>
      <c r="BB42" s="40"/>
      <c r="BC42" s="49">
        <v>67</v>
      </c>
      <c r="BD42" s="40" t="s">
        <v>91</v>
      </c>
      <c r="BE42" s="40"/>
      <c r="BF42" s="45">
        <v>2081</v>
      </c>
      <c r="BG42" s="40" t="s">
        <v>142</v>
      </c>
      <c r="BH42" s="44">
        <f t="shared" si="4"/>
        <v>31</v>
      </c>
      <c r="BI42" s="40"/>
      <c r="BJ42" s="48">
        <f t="shared" si="5"/>
        <v>0</v>
      </c>
      <c r="BK42" s="40" t="s">
        <v>93</v>
      </c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</row>
    <row r="43" spans="1:76">
      <c r="A43" s="40">
        <v>39</v>
      </c>
      <c r="B43" s="50">
        <v>1</v>
      </c>
      <c r="C43" s="40" t="s">
        <v>147</v>
      </c>
      <c r="D43" s="40" t="s">
        <v>95</v>
      </c>
      <c r="E43" s="40" t="s">
        <v>83</v>
      </c>
      <c r="F43" s="40" t="s">
        <v>84</v>
      </c>
      <c r="G43" s="40" t="s">
        <v>85</v>
      </c>
      <c r="H43" s="40"/>
      <c r="I43" s="40" t="s">
        <v>96</v>
      </c>
      <c r="J43" s="40" t="s">
        <v>87</v>
      </c>
      <c r="K43" s="40" t="s">
        <v>87</v>
      </c>
      <c r="L43" s="40" t="s">
        <v>87</v>
      </c>
      <c r="M43" s="40" t="s">
        <v>88</v>
      </c>
      <c r="N43" s="41" t="s">
        <v>141</v>
      </c>
      <c r="O43" s="42"/>
      <c r="P43" s="43" t="str">
        <f t="shared" si="25"/>
        <v>1989/09/18</v>
      </c>
      <c r="Q43" s="44">
        <f t="shared" si="0"/>
        <v>1989</v>
      </c>
      <c r="R43" s="44">
        <f t="shared" si="26"/>
        <v>9</v>
      </c>
      <c r="S43" s="44">
        <f t="shared" si="27"/>
        <v>18</v>
      </c>
      <c r="T43" s="40">
        <f t="shared" si="1"/>
        <v>1989</v>
      </c>
      <c r="U43" s="45">
        <v>1</v>
      </c>
      <c r="V43" s="46">
        <v>1</v>
      </c>
      <c r="W43" s="40"/>
      <c r="X43" s="47">
        <v>0</v>
      </c>
      <c r="Y43" s="47">
        <f t="shared" si="2"/>
        <v>1</v>
      </c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7">
        <v>0</v>
      </c>
      <c r="AP43" s="48">
        <f t="shared" si="3"/>
        <v>1</v>
      </c>
      <c r="AQ43" s="40" t="s">
        <v>90</v>
      </c>
      <c r="AR43" s="40"/>
      <c r="AS43" s="40"/>
      <c r="AT43" s="40"/>
      <c r="AU43" s="40"/>
      <c r="AV43" s="40" t="s">
        <v>96</v>
      </c>
      <c r="AW43" s="40"/>
      <c r="AX43" s="40"/>
      <c r="AY43" s="40"/>
      <c r="AZ43" s="40"/>
      <c r="BA43" s="40"/>
      <c r="BB43" s="40"/>
      <c r="BC43" s="49">
        <v>1314</v>
      </c>
      <c r="BD43" s="40" t="s">
        <v>91</v>
      </c>
      <c r="BE43" s="40"/>
      <c r="BF43" s="45">
        <v>2081</v>
      </c>
      <c r="BG43" s="40" t="s">
        <v>142</v>
      </c>
      <c r="BH43" s="44">
        <f t="shared" si="4"/>
        <v>31</v>
      </c>
      <c r="BI43" s="40"/>
      <c r="BJ43" s="48">
        <f t="shared" si="5"/>
        <v>0</v>
      </c>
      <c r="BK43" s="40" t="s">
        <v>93</v>
      </c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</row>
    <row r="44" spans="1:76">
      <c r="A44" s="40">
        <v>40</v>
      </c>
      <c r="B44" s="50">
        <v>1</v>
      </c>
      <c r="C44" s="40" t="s">
        <v>148</v>
      </c>
      <c r="D44" s="40" t="s">
        <v>95</v>
      </c>
      <c r="E44" s="40" t="s">
        <v>83</v>
      </c>
      <c r="F44" s="40" t="s">
        <v>84</v>
      </c>
      <c r="G44" s="40" t="s">
        <v>85</v>
      </c>
      <c r="H44" s="40"/>
      <c r="I44" s="40" t="s">
        <v>96</v>
      </c>
      <c r="J44" s="40" t="s">
        <v>87</v>
      </c>
      <c r="K44" s="40" t="s">
        <v>87</v>
      </c>
      <c r="L44" s="40" t="s">
        <v>87</v>
      </c>
      <c r="M44" s="40" t="s">
        <v>88</v>
      </c>
      <c r="N44" s="41" t="s">
        <v>100</v>
      </c>
      <c r="O44" s="42"/>
      <c r="P44" s="43" t="str">
        <f t="shared" si="25"/>
        <v>1992/03/16</v>
      </c>
      <c r="Q44" s="44">
        <f t="shared" si="0"/>
        <v>1992</v>
      </c>
      <c r="R44" s="44">
        <f t="shared" si="26"/>
        <v>3</v>
      </c>
      <c r="S44" s="44">
        <f t="shared" si="27"/>
        <v>16</v>
      </c>
      <c r="T44" s="40">
        <f t="shared" si="1"/>
        <v>1991</v>
      </c>
      <c r="U44" s="45">
        <v>1</v>
      </c>
      <c r="V44" s="46">
        <v>1</v>
      </c>
      <c r="W44" s="40"/>
      <c r="X44" s="47">
        <v>0</v>
      </c>
      <c r="Y44" s="47">
        <f t="shared" si="2"/>
        <v>1</v>
      </c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7">
        <v>0</v>
      </c>
      <c r="AP44" s="48">
        <f t="shared" si="3"/>
        <v>1</v>
      </c>
      <c r="AQ44" s="40" t="s">
        <v>90</v>
      </c>
      <c r="AR44" s="40"/>
      <c r="AS44" s="40"/>
      <c r="AT44" s="40"/>
      <c r="AU44" s="40"/>
      <c r="AV44" s="40" t="s">
        <v>96</v>
      </c>
      <c r="AW44" s="40"/>
      <c r="AX44" s="40"/>
      <c r="AY44" s="40"/>
      <c r="AZ44" s="40"/>
      <c r="BA44" s="40"/>
      <c r="BB44" s="40"/>
      <c r="BC44" s="49">
        <v>0.44</v>
      </c>
      <c r="BD44" s="40" t="s">
        <v>91</v>
      </c>
      <c r="BE44" s="40"/>
      <c r="BF44" s="45">
        <v>97</v>
      </c>
      <c r="BG44" s="40" t="s">
        <v>121</v>
      </c>
      <c r="BH44" s="44">
        <f t="shared" si="4"/>
        <v>29</v>
      </c>
      <c r="BI44" s="40"/>
      <c r="BJ44" s="48">
        <f t="shared" si="5"/>
        <v>0</v>
      </c>
      <c r="BK44" s="40" t="s">
        <v>93</v>
      </c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</row>
    <row r="45" spans="1:76">
      <c r="A45" s="40">
        <v>41</v>
      </c>
      <c r="B45" s="50">
        <v>1</v>
      </c>
      <c r="C45" s="40" t="s">
        <v>149</v>
      </c>
      <c r="D45" s="40" t="s">
        <v>95</v>
      </c>
      <c r="E45" s="40" t="s">
        <v>83</v>
      </c>
      <c r="F45" s="40" t="s">
        <v>84</v>
      </c>
      <c r="G45" s="40" t="s">
        <v>85</v>
      </c>
      <c r="H45" s="40"/>
      <c r="I45" s="40" t="s">
        <v>96</v>
      </c>
      <c r="J45" s="40" t="s">
        <v>87</v>
      </c>
      <c r="K45" s="40" t="s">
        <v>87</v>
      </c>
      <c r="L45" s="40" t="s">
        <v>87</v>
      </c>
      <c r="M45" s="40" t="s">
        <v>88</v>
      </c>
      <c r="N45" s="41" t="s">
        <v>100</v>
      </c>
      <c r="O45" s="42"/>
      <c r="P45" s="43" t="str">
        <f t="shared" si="25"/>
        <v>1992/03/16</v>
      </c>
      <c r="Q45" s="44">
        <f t="shared" si="0"/>
        <v>1992</v>
      </c>
      <c r="R45" s="44">
        <f t="shared" si="26"/>
        <v>3</v>
      </c>
      <c r="S45" s="44">
        <f t="shared" si="27"/>
        <v>16</v>
      </c>
      <c r="T45" s="40">
        <f t="shared" si="1"/>
        <v>1991</v>
      </c>
      <c r="U45" s="45">
        <v>1</v>
      </c>
      <c r="V45" s="46">
        <v>1</v>
      </c>
      <c r="W45" s="40"/>
      <c r="X45" s="47">
        <v>0</v>
      </c>
      <c r="Y45" s="47">
        <f t="shared" si="2"/>
        <v>1</v>
      </c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7">
        <v>0</v>
      </c>
      <c r="AP45" s="48">
        <f t="shared" si="3"/>
        <v>1</v>
      </c>
      <c r="AQ45" s="40" t="s">
        <v>90</v>
      </c>
      <c r="AR45" s="40"/>
      <c r="AS45" s="40"/>
      <c r="AT45" s="40"/>
      <c r="AU45" s="40"/>
      <c r="AV45" s="40" t="s">
        <v>96</v>
      </c>
      <c r="AW45" s="40"/>
      <c r="AX45" s="40"/>
      <c r="AY45" s="40"/>
      <c r="AZ45" s="40"/>
      <c r="BA45" s="40"/>
      <c r="BB45" s="40"/>
      <c r="BC45" s="49">
        <v>3.03</v>
      </c>
      <c r="BD45" s="40" t="s">
        <v>91</v>
      </c>
      <c r="BE45" s="40"/>
      <c r="BF45" s="45">
        <v>97</v>
      </c>
      <c r="BG45" s="40" t="s">
        <v>121</v>
      </c>
      <c r="BH45" s="44">
        <f t="shared" si="4"/>
        <v>29</v>
      </c>
      <c r="BI45" s="40"/>
      <c r="BJ45" s="48">
        <f t="shared" si="5"/>
        <v>0</v>
      </c>
      <c r="BK45" s="40" t="s">
        <v>93</v>
      </c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</row>
    <row r="46" spans="1:76">
      <c r="A46" s="40">
        <v>42</v>
      </c>
      <c r="B46" s="50">
        <v>1</v>
      </c>
      <c r="C46" s="40" t="s">
        <v>150</v>
      </c>
      <c r="D46" s="40" t="s">
        <v>95</v>
      </c>
      <c r="E46" s="40" t="s">
        <v>83</v>
      </c>
      <c r="F46" s="40" t="s">
        <v>84</v>
      </c>
      <c r="G46" s="40" t="s">
        <v>85</v>
      </c>
      <c r="H46" s="40"/>
      <c r="I46" s="40" t="s">
        <v>96</v>
      </c>
      <c r="J46" s="40" t="s">
        <v>87</v>
      </c>
      <c r="K46" s="40" t="s">
        <v>87</v>
      </c>
      <c r="L46" s="40" t="s">
        <v>87</v>
      </c>
      <c r="M46" s="40" t="s">
        <v>88</v>
      </c>
      <c r="N46" s="41" t="s">
        <v>100</v>
      </c>
      <c r="O46" s="42"/>
      <c r="P46" s="43" t="str">
        <f t="shared" si="25"/>
        <v>1992/03/16</v>
      </c>
      <c r="Q46" s="44">
        <f t="shared" si="0"/>
        <v>1992</v>
      </c>
      <c r="R46" s="44">
        <f t="shared" si="26"/>
        <v>3</v>
      </c>
      <c r="S46" s="44">
        <f t="shared" si="27"/>
        <v>16</v>
      </c>
      <c r="T46" s="40">
        <f t="shared" si="1"/>
        <v>1991</v>
      </c>
      <c r="U46" s="45">
        <v>1</v>
      </c>
      <c r="V46" s="46">
        <v>1</v>
      </c>
      <c r="W46" s="40"/>
      <c r="X46" s="47">
        <v>0</v>
      </c>
      <c r="Y46" s="47">
        <f t="shared" si="2"/>
        <v>1</v>
      </c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7">
        <v>0</v>
      </c>
      <c r="AP46" s="48">
        <f t="shared" si="3"/>
        <v>1</v>
      </c>
      <c r="AQ46" s="40" t="s">
        <v>90</v>
      </c>
      <c r="AR46" s="40"/>
      <c r="AS46" s="40"/>
      <c r="AT46" s="40"/>
      <c r="AU46" s="40"/>
      <c r="AV46" s="40" t="s">
        <v>96</v>
      </c>
      <c r="AW46" s="40"/>
      <c r="AX46" s="40"/>
      <c r="AY46" s="40"/>
      <c r="AZ46" s="40"/>
      <c r="BA46" s="40"/>
      <c r="BB46" s="40"/>
      <c r="BC46" s="49">
        <v>2.06</v>
      </c>
      <c r="BD46" s="40" t="s">
        <v>91</v>
      </c>
      <c r="BE46" s="40"/>
      <c r="BF46" s="45">
        <v>97</v>
      </c>
      <c r="BG46" s="40" t="s">
        <v>121</v>
      </c>
      <c r="BH46" s="44">
        <f t="shared" si="4"/>
        <v>29</v>
      </c>
      <c r="BI46" s="40"/>
      <c r="BJ46" s="48">
        <f t="shared" si="5"/>
        <v>0</v>
      </c>
      <c r="BK46" s="40" t="s">
        <v>93</v>
      </c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</row>
    <row r="47" spans="1:76">
      <c r="A47" s="40">
        <v>43</v>
      </c>
      <c r="B47" s="50">
        <v>1</v>
      </c>
      <c r="C47" s="40" t="s">
        <v>151</v>
      </c>
      <c r="D47" s="40" t="s">
        <v>95</v>
      </c>
      <c r="E47" s="40" t="s">
        <v>83</v>
      </c>
      <c r="F47" s="40" t="s">
        <v>84</v>
      </c>
      <c r="G47" s="40" t="s">
        <v>85</v>
      </c>
      <c r="H47" s="40"/>
      <c r="I47" s="40" t="s">
        <v>96</v>
      </c>
      <c r="J47" s="40" t="s">
        <v>87</v>
      </c>
      <c r="K47" s="40" t="s">
        <v>87</v>
      </c>
      <c r="L47" s="40" t="s">
        <v>87</v>
      </c>
      <c r="M47" s="40" t="s">
        <v>88</v>
      </c>
      <c r="N47" s="41" t="s">
        <v>100</v>
      </c>
      <c r="O47" s="42"/>
      <c r="P47" s="43" t="str">
        <f t="shared" si="25"/>
        <v>1992/03/16</v>
      </c>
      <c r="Q47" s="44">
        <f t="shared" si="0"/>
        <v>1992</v>
      </c>
      <c r="R47" s="44">
        <f t="shared" si="26"/>
        <v>3</v>
      </c>
      <c r="S47" s="44">
        <f t="shared" si="27"/>
        <v>16</v>
      </c>
      <c r="T47" s="40">
        <f t="shared" si="1"/>
        <v>1991</v>
      </c>
      <c r="U47" s="45">
        <v>1</v>
      </c>
      <c r="V47" s="46">
        <v>1</v>
      </c>
      <c r="W47" s="40"/>
      <c r="X47" s="47">
        <v>0</v>
      </c>
      <c r="Y47" s="47">
        <f t="shared" si="2"/>
        <v>1</v>
      </c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7">
        <v>0</v>
      </c>
      <c r="AP47" s="48">
        <f t="shared" si="3"/>
        <v>1</v>
      </c>
      <c r="AQ47" s="40" t="s">
        <v>90</v>
      </c>
      <c r="AR47" s="40"/>
      <c r="AS47" s="40"/>
      <c r="AT47" s="40"/>
      <c r="AU47" s="40"/>
      <c r="AV47" s="40" t="s">
        <v>96</v>
      </c>
      <c r="AW47" s="40"/>
      <c r="AX47" s="40"/>
      <c r="AY47" s="40"/>
      <c r="AZ47" s="40"/>
      <c r="BA47" s="40"/>
      <c r="BB47" s="40"/>
      <c r="BC47" s="49">
        <v>0.97</v>
      </c>
      <c r="BD47" s="40" t="s">
        <v>91</v>
      </c>
      <c r="BE47" s="40"/>
      <c r="BF47" s="45">
        <v>97</v>
      </c>
      <c r="BG47" s="40" t="s">
        <v>121</v>
      </c>
      <c r="BH47" s="44">
        <f t="shared" si="4"/>
        <v>29</v>
      </c>
      <c r="BI47" s="40"/>
      <c r="BJ47" s="48">
        <f t="shared" si="5"/>
        <v>0</v>
      </c>
      <c r="BK47" s="40" t="s">
        <v>93</v>
      </c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</row>
    <row r="48" spans="1:76">
      <c r="A48" s="40">
        <v>44</v>
      </c>
      <c r="B48" s="50">
        <v>1</v>
      </c>
      <c r="C48" s="40" t="s">
        <v>152</v>
      </c>
      <c r="D48" s="40" t="s">
        <v>95</v>
      </c>
      <c r="E48" s="40" t="s">
        <v>83</v>
      </c>
      <c r="F48" s="40" t="s">
        <v>84</v>
      </c>
      <c r="G48" s="40" t="s">
        <v>85</v>
      </c>
      <c r="H48" s="40"/>
      <c r="I48" s="40" t="s">
        <v>96</v>
      </c>
      <c r="J48" s="40" t="s">
        <v>87</v>
      </c>
      <c r="K48" s="40" t="s">
        <v>87</v>
      </c>
      <c r="L48" s="40" t="s">
        <v>87</v>
      </c>
      <c r="M48" s="40" t="s">
        <v>88</v>
      </c>
      <c r="N48" s="41" t="s">
        <v>100</v>
      </c>
      <c r="O48" s="42"/>
      <c r="P48" s="43" t="str">
        <f t="shared" si="25"/>
        <v>1992/03/16</v>
      </c>
      <c r="Q48" s="44">
        <f t="shared" si="0"/>
        <v>1992</v>
      </c>
      <c r="R48" s="44">
        <f t="shared" si="26"/>
        <v>3</v>
      </c>
      <c r="S48" s="44">
        <f t="shared" si="27"/>
        <v>16</v>
      </c>
      <c r="T48" s="40">
        <f t="shared" si="1"/>
        <v>1991</v>
      </c>
      <c r="U48" s="45">
        <v>1</v>
      </c>
      <c r="V48" s="46">
        <v>1</v>
      </c>
      <c r="W48" s="40"/>
      <c r="X48" s="47">
        <v>0</v>
      </c>
      <c r="Y48" s="47">
        <f t="shared" si="2"/>
        <v>1</v>
      </c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7">
        <v>0</v>
      </c>
      <c r="AP48" s="48">
        <f t="shared" si="3"/>
        <v>1</v>
      </c>
      <c r="AQ48" s="40" t="s">
        <v>90</v>
      </c>
      <c r="AR48" s="40"/>
      <c r="AS48" s="40"/>
      <c r="AT48" s="40"/>
      <c r="AU48" s="40"/>
      <c r="AV48" s="40" t="s">
        <v>96</v>
      </c>
      <c r="AW48" s="40"/>
      <c r="AX48" s="40"/>
      <c r="AY48" s="40"/>
      <c r="AZ48" s="40"/>
      <c r="BA48" s="40"/>
      <c r="BB48" s="40"/>
      <c r="BC48" s="49">
        <v>7.35</v>
      </c>
      <c r="BD48" s="40" t="s">
        <v>91</v>
      </c>
      <c r="BE48" s="40"/>
      <c r="BF48" s="45">
        <v>97</v>
      </c>
      <c r="BG48" s="40" t="s">
        <v>121</v>
      </c>
      <c r="BH48" s="44">
        <f t="shared" si="4"/>
        <v>29</v>
      </c>
      <c r="BI48" s="40"/>
      <c r="BJ48" s="48">
        <f t="shared" si="5"/>
        <v>0</v>
      </c>
      <c r="BK48" s="40" t="s">
        <v>93</v>
      </c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</row>
    <row r="49" spans="1:76">
      <c r="A49" s="40">
        <v>45</v>
      </c>
      <c r="B49" s="50">
        <v>1</v>
      </c>
      <c r="C49" s="40" t="s">
        <v>153</v>
      </c>
      <c r="D49" s="40" t="s">
        <v>95</v>
      </c>
      <c r="E49" s="40" t="s">
        <v>83</v>
      </c>
      <c r="F49" s="40" t="s">
        <v>84</v>
      </c>
      <c r="G49" s="40" t="s">
        <v>85</v>
      </c>
      <c r="H49" s="40"/>
      <c r="I49" s="40" t="s">
        <v>96</v>
      </c>
      <c r="J49" s="40" t="s">
        <v>87</v>
      </c>
      <c r="K49" s="40" t="s">
        <v>87</v>
      </c>
      <c r="L49" s="40" t="s">
        <v>87</v>
      </c>
      <c r="M49" s="40" t="s">
        <v>88</v>
      </c>
      <c r="N49" s="41" t="s">
        <v>100</v>
      </c>
      <c r="O49" s="42"/>
      <c r="P49" s="43" t="str">
        <f t="shared" si="25"/>
        <v>1992/03/16</v>
      </c>
      <c r="Q49" s="44">
        <f t="shared" si="0"/>
        <v>1992</v>
      </c>
      <c r="R49" s="44">
        <f t="shared" si="26"/>
        <v>3</v>
      </c>
      <c r="S49" s="44">
        <f t="shared" si="27"/>
        <v>16</v>
      </c>
      <c r="T49" s="40">
        <f t="shared" si="1"/>
        <v>1991</v>
      </c>
      <c r="U49" s="45">
        <v>1</v>
      </c>
      <c r="V49" s="46">
        <v>1</v>
      </c>
      <c r="W49" s="40"/>
      <c r="X49" s="47">
        <v>0</v>
      </c>
      <c r="Y49" s="47">
        <f t="shared" si="2"/>
        <v>1</v>
      </c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7">
        <v>0</v>
      </c>
      <c r="AP49" s="48">
        <f t="shared" si="3"/>
        <v>1</v>
      </c>
      <c r="AQ49" s="40" t="s">
        <v>90</v>
      </c>
      <c r="AR49" s="40"/>
      <c r="AS49" s="40"/>
      <c r="AT49" s="40"/>
      <c r="AU49" s="40"/>
      <c r="AV49" s="40" t="s">
        <v>96</v>
      </c>
      <c r="AW49" s="40"/>
      <c r="AX49" s="40"/>
      <c r="AY49" s="40"/>
      <c r="AZ49" s="40"/>
      <c r="BA49" s="40"/>
      <c r="BB49" s="40"/>
      <c r="BC49" s="49">
        <v>1.32</v>
      </c>
      <c r="BD49" s="40" t="s">
        <v>91</v>
      </c>
      <c r="BE49" s="40"/>
      <c r="BF49" s="45">
        <v>97</v>
      </c>
      <c r="BG49" s="40" t="s">
        <v>121</v>
      </c>
      <c r="BH49" s="44">
        <f t="shared" si="4"/>
        <v>29</v>
      </c>
      <c r="BI49" s="40"/>
      <c r="BJ49" s="48">
        <f t="shared" si="5"/>
        <v>0</v>
      </c>
      <c r="BK49" s="40" t="s">
        <v>93</v>
      </c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</row>
    <row r="50" spans="1:76">
      <c r="A50" s="40">
        <v>46</v>
      </c>
      <c r="B50" s="50">
        <v>1</v>
      </c>
      <c r="C50" s="40" t="s">
        <v>154</v>
      </c>
      <c r="D50" s="40" t="s">
        <v>95</v>
      </c>
      <c r="E50" s="40" t="s">
        <v>83</v>
      </c>
      <c r="F50" s="40" t="s">
        <v>84</v>
      </c>
      <c r="G50" s="40" t="s">
        <v>85</v>
      </c>
      <c r="H50" s="40"/>
      <c r="I50" s="40" t="s">
        <v>96</v>
      </c>
      <c r="J50" s="40" t="s">
        <v>87</v>
      </c>
      <c r="K50" s="40" t="s">
        <v>87</v>
      </c>
      <c r="L50" s="40" t="s">
        <v>87</v>
      </c>
      <c r="M50" s="40" t="s">
        <v>88</v>
      </c>
      <c r="N50" s="41" t="s">
        <v>100</v>
      </c>
      <c r="O50" s="42"/>
      <c r="P50" s="43" t="str">
        <f t="shared" si="25"/>
        <v>1992/03/16</v>
      </c>
      <c r="Q50" s="44">
        <f t="shared" si="0"/>
        <v>1992</v>
      </c>
      <c r="R50" s="44">
        <f t="shared" si="26"/>
        <v>3</v>
      </c>
      <c r="S50" s="44">
        <f t="shared" si="27"/>
        <v>16</v>
      </c>
      <c r="T50" s="40">
        <f t="shared" si="1"/>
        <v>1991</v>
      </c>
      <c r="U50" s="45">
        <v>1</v>
      </c>
      <c r="V50" s="46">
        <v>1</v>
      </c>
      <c r="W50" s="40"/>
      <c r="X50" s="47">
        <v>0</v>
      </c>
      <c r="Y50" s="47">
        <f t="shared" si="2"/>
        <v>1</v>
      </c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7">
        <v>0</v>
      </c>
      <c r="AP50" s="48">
        <f t="shared" si="3"/>
        <v>1</v>
      </c>
      <c r="AQ50" s="40" t="s">
        <v>90</v>
      </c>
      <c r="AR50" s="40"/>
      <c r="AS50" s="40"/>
      <c r="AT50" s="40"/>
      <c r="AU50" s="40"/>
      <c r="AV50" s="40" t="s">
        <v>96</v>
      </c>
      <c r="AW50" s="40"/>
      <c r="AX50" s="40"/>
      <c r="AY50" s="40"/>
      <c r="AZ50" s="40"/>
      <c r="BA50" s="40"/>
      <c r="BB50" s="40"/>
      <c r="BC50" s="49">
        <v>2.81</v>
      </c>
      <c r="BD50" s="40" t="s">
        <v>91</v>
      </c>
      <c r="BE50" s="40"/>
      <c r="BF50" s="45">
        <v>97</v>
      </c>
      <c r="BG50" s="40" t="s">
        <v>121</v>
      </c>
      <c r="BH50" s="44">
        <f t="shared" si="4"/>
        <v>29</v>
      </c>
      <c r="BI50" s="40"/>
      <c r="BJ50" s="48">
        <f t="shared" si="5"/>
        <v>0</v>
      </c>
      <c r="BK50" s="40" t="s">
        <v>93</v>
      </c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</row>
    <row r="51" spans="1:76">
      <c r="A51" s="40">
        <v>47</v>
      </c>
      <c r="B51" s="50">
        <v>1</v>
      </c>
      <c r="C51" s="40" t="s">
        <v>155</v>
      </c>
      <c r="D51" s="40" t="s">
        <v>95</v>
      </c>
      <c r="E51" s="40" t="s">
        <v>83</v>
      </c>
      <c r="F51" s="40" t="s">
        <v>84</v>
      </c>
      <c r="G51" s="40" t="s">
        <v>85</v>
      </c>
      <c r="H51" s="40"/>
      <c r="I51" s="40" t="s">
        <v>96</v>
      </c>
      <c r="J51" s="40" t="s">
        <v>87</v>
      </c>
      <c r="K51" s="40" t="s">
        <v>87</v>
      </c>
      <c r="L51" s="40" t="s">
        <v>87</v>
      </c>
      <c r="M51" s="40" t="s">
        <v>88</v>
      </c>
      <c r="N51" s="41" t="s">
        <v>100</v>
      </c>
      <c r="O51" s="42"/>
      <c r="P51" s="43" t="str">
        <f t="shared" si="25"/>
        <v>1992/03/16</v>
      </c>
      <c r="Q51" s="44">
        <f t="shared" si="0"/>
        <v>1992</v>
      </c>
      <c r="R51" s="44">
        <f t="shared" si="26"/>
        <v>3</v>
      </c>
      <c r="S51" s="44">
        <f t="shared" si="27"/>
        <v>16</v>
      </c>
      <c r="T51" s="40">
        <f t="shared" si="1"/>
        <v>1991</v>
      </c>
      <c r="U51" s="45">
        <v>1</v>
      </c>
      <c r="V51" s="46">
        <v>1</v>
      </c>
      <c r="W51" s="40"/>
      <c r="X51" s="47">
        <v>0</v>
      </c>
      <c r="Y51" s="47">
        <f t="shared" si="2"/>
        <v>1</v>
      </c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7">
        <v>0</v>
      </c>
      <c r="AP51" s="48">
        <f t="shared" si="3"/>
        <v>1</v>
      </c>
      <c r="AQ51" s="40" t="s">
        <v>90</v>
      </c>
      <c r="AR51" s="40"/>
      <c r="AS51" s="40"/>
      <c r="AT51" s="40"/>
      <c r="AU51" s="40"/>
      <c r="AV51" s="40" t="s">
        <v>96</v>
      </c>
      <c r="AW51" s="40"/>
      <c r="AX51" s="40"/>
      <c r="AY51" s="40"/>
      <c r="AZ51" s="40"/>
      <c r="BA51" s="40"/>
      <c r="BB51" s="40"/>
      <c r="BC51" s="49">
        <v>7.43</v>
      </c>
      <c r="BD51" s="40" t="s">
        <v>91</v>
      </c>
      <c r="BE51" s="40"/>
      <c r="BF51" s="45">
        <v>97</v>
      </c>
      <c r="BG51" s="40" t="s">
        <v>121</v>
      </c>
      <c r="BH51" s="44">
        <f t="shared" si="4"/>
        <v>29</v>
      </c>
      <c r="BI51" s="40"/>
      <c r="BJ51" s="48">
        <f t="shared" si="5"/>
        <v>0</v>
      </c>
      <c r="BK51" s="40" t="s">
        <v>93</v>
      </c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</row>
    <row r="52" spans="1:76">
      <c r="A52" s="40">
        <v>48</v>
      </c>
      <c r="B52" s="50">
        <v>1</v>
      </c>
      <c r="C52" s="40" t="s">
        <v>156</v>
      </c>
      <c r="D52" s="40" t="s">
        <v>95</v>
      </c>
      <c r="E52" s="40" t="s">
        <v>83</v>
      </c>
      <c r="F52" s="40" t="s">
        <v>84</v>
      </c>
      <c r="G52" s="40" t="s">
        <v>85</v>
      </c>
      <c r="H52" s="40"/>
      <c r="I52" s="40" t="s">
        <v>96</v>
      </c>
      <c r="J52" s="40" t="s">
        <v>87</v>
      </c>
      <c r="K52" s="40" t="s">
        <v>87</v>
      </c>
      <c r="L52" s="40" t="s">
        <v>87</v>
      </c>
      <c r="M52" s="40" t="s">
        <v>88</v>
      </c>
      <c r="N52" s="41" t="s">
        <v>100</v>
      </c>
      <c r="O52" s="42"/>
      <c r="P52" s="43" t="str">
        <f t="shared" si="25"/>
        <v>1992/03/16</v>
      </c>
      <c r="Q52" s="44">
        <f t="shared" si="0"/>
        <v>1992</v>
      </c>
      <c r="R52" s="44">
        <f t="shared" si="26"/>
        <v>3</v>
      </c>
      <c r="S52" s="44">
        <f t="shared" si="27"/>
        <v>16</v>
      </c>
      <c r="T52" s="40">
        <f t="shared" si="1"/>
        <v>1991</v>
      </c>
      <c r="U52" s="45">
        <v>1</v>
      </c>
      <c r="V52" s="46">
        <v>1</v>
      </c>
      <c r="W52" s="40"/>
      <c r="X52" s="47">
        <v>0</v>
      </c>
      <c r="Y52" s="47">
        <f t="shared" si="2"/>
        <v>1</v>
      </c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7">
        <v>0</v>
      </c>
      <c r="AP52" s="48">
        <f t="shared" si="3"/>
        <v>1</v>
      </c>
      <c r="AQ52" s="40" t="s">
        <v>90</v>
      </c>
      <c r="AR52" s="40"/>
      <c r="AS52" s="40"/>
      <c r="AT52" s="40"/>
      <c r="AU52" s="40"/>
      <c r="AV52" s="40" t="s">
        <v>96</v>
      </c>
      <c r="AW52" s="40"/>
      <c r="AX52" s="40"/>
      <c r="AY52" s="40"/>
      <c r="AZ52" s="40"/>
      <c r="BA52" s="40"/>
      <c r="BB52" s="40"/>
      <c r="BC52" s="49">
        <v>3.89</v>
      </c>
      <c r="BD52" s="40" t="s">
        <v>91</v>
      </c>
      <c r="BE52" s="40"/>
      <c r="BF52" s="45">
        <v>97</v>
      </c>
      <c r="BG52" s="40" t="s">
        <v>121</v>
      </c>
      <c r="BH52" s="44">
        <f t="shared" si="4"/>
        <v>29</v>
      </c>
      <c r="BI52" s="40"/>
      <c r="BJ52" s="48">
        <f t="shared" si="5"/>
        <v>0</v>
      </c>
      <c r="BK52" s="40" t="s">
        <v>93</v>
      </c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</row>
    <row r="53" spans="1:76">
      <c r="A53" s="40">
        <v>49</v>
      </c>
      <c r="B53" s="50">
        <v>1</v>
      </c>
      <c r="C53" s="40" t="s">
        <v>157</v>
      </c>
      <c r="D53" s="40" t="s">
        <v>95</v>
      </c>
      <c r="E53" s="40" t="s">
        <v>83</v>
      </c>
      <c r="F53" s="40" t="s">
        <v>84</v>
      </c>
      <c r="G53" s="40" t="s">
        <v>85</v>
      </c>
      <c r="H53" s="40"/>
      <c r="I53" s="40" t="s">
        <v>96</v>
      </c>
      <c r="J53" s="40" t="s">
        <v>87</v>
      </c>
      <c r="K53" s="40" t="s">
        <v>87</v>
      </c>
      <c r="L53" s="40" t="s">
        <v>87</v>
      </c>
      <c r="M53" s="40" t="s">
        <v>88</v>
      </c>
      <c r="N53" s="41" t="s">
        <v>100</v>
      </c>
      <c r="O53" s="42"/>
      <c r="P53" s="43" t="str">
        <f t="shared" si="25"/>
        <v>1992/03/16</v>
      </c>
      <c r="Q53" s="44">
        <f t="shared" si="0"/>
        <v>1992</v>
      </c>
      <c r="R53" s="44">
        <f t="shared" si="26"/>
        <v>3</v>
      </c>
      <c r="S53" s="44">
        <f t="shared" si="27"/>
        <v>16</v>
      </c>
      <c r="T53" s="40">
        <f t="shared" si="1"/>
        <v>1991</v>
      </c>
      <c r="U53" s="45">
        <v>1</v>
      </c>
      <c r="V53" s="46">
        <v>1</v>
      </c>
      <c r="W53" s="40"/>
      <c r="X53" s="47">
        <v>0</v>
      </c>
      <c r="Y53" s="47">
        <f t="shared" si="2"/>
        <v>1</v>
      </c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7">
        <v>0</v>
      </c>
      <c r="AP53" s="48">
        <f t="shared" si="3"/>
        <v>1</v>
      </c>
      <c r="AQ53" s="40" t="s">
        <v>90</v>
      </c>
      <c r="AR53" s="40"/>
      <c r="AS53" s="40"/>
      <c r="AT53" s="40"/>
      <c r="AU53" s="40"/>
      <c r="AV53" s="40" t="s">
        <v>96</v>
      </c>
      <c r="AW53" s="40"/>
      <c r="AX53" s="40"/>
      <c r="AY53" s="40"/>
      <c r="AZ53" s="40"/>
      <c r="BA53" s="40"/>
      <c r="BB53" s="40"/>
      <c r="BC53" s="49">
        <v>0.52</v>
      </c>
      <c r="BD53" s="40" t="s">
        <v>91</v>
      </c>
      <c r="BE53" s="40"/>
      <c r="BF53" s="45">
        <v>97</v>
      </c>
      <c r="BG53" s="40" t="s">
        <v>121</v>
      </c>
      <c r="BH53" s="44">
        <f t="shared" si="4"/>
        <v>29</v>
      </c>
      <c r="BI53" s="40"/>
      <c r="BJ53" s="48">
        <f t="shared" si="5"/>
        <v>0</v>
      </c>
      <c r="BK53" s="40" t="s">
        <v>93</v>
      </c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</row>
    <row r="54" spans="1:76">
      <c r="A54" s="40">
        <v>50</v>
      </c>
      <c r="B54" s="50">
        <v>1</v>
      </c>
      <c r="C54" s="40" t="s">
        <v>158</v>
      </c>
      <c r="D54" s="40" t="s">
        <v>95</v>
      </c>
      <c r="E54" s="40" t="s">
        <v>83</v>
      </c>
      <c r="F54" s="40" t="s">
        <v>84</v>
      </c>
      <c r="G54" s="40" t="s">
        <v>85</v>
      </c>
      <c r="H54" s="40"/>
      <c r="I54" s="40" t="s">
        <v>96</v>
      </c>
      <c r="J54" s="40" t="s">
        <v>87</v>
      </c>
      <c r="K54" s="40" t="s">
        <v>87</v>
      </c>
      <c r="L54" s="40" t="s">
        <v>87</v>
      </c>
      <c r="M54" s="40" t="s">
        <v>88</v>
      </c>
      <c r="N54" s="41" t="s">
        <v>141</v>
      </c>
      <c r="O54" s="42"/>
      <c r="P54" s="43" t="str">
        <f t="shared" si="25"/>
        <v>1989/09/18</v>
      </c>
      <c r="Q54" s="44">
        <f t="shared" si="0"/>
        <v>1989</v>
      </c>
      <c r="R54" s="44">
        <f t="shared" si="26"/>
        <v>9</v>
      </c>
      <c r="S54" s="44">
        <f t="shared" si="27"/>
        <v>18</v>
      </c>
      <c r="T54" s="40">
        <f t="shared" si="1"/>
        <v>1989</v>
      </c>
      <c r="U54" s="45">
        <v>1</v>
      </c>
      <c r="V54" s="46">
        <v>1</v>
      </c>
      <c r="W54" s="40"/>
      <c r="X54" s="47">
        <v>0</v>
      </c>
      <c r="Y54" s="47">
        <f t="shared" si="2"/>
        <v>1</v>
      </c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7">
        <v>0</v>
      </c>
      <c r="AP54" s="48">
        <f t="shared" si="3"/>
        <v>1</v>
      </c>
      <c r="AQ54" s="40" t="s">
        <v>90</v>
      </c>
      <c r="AR54" s="40"/>
      <c r="AS54" s="40"/>
      <c r="AT54" s="40"/>
      <c r="AU54" s="40"/>
      <c r="AV54" s="40" t="s">
        <v>96</v>
      </c>
      <c r="AW54" s="40"/>
      <c r="AX54" s="40"/>
      <c r="AY54" s="40"/>
      <c r="AZ54" s="40"/>
      <c r="BA54" s="40"/>
      <c r="BB54" s="40"/>
      <c r="BC54" s="49">
        <v>2028</v>
      </c>
      <c r="BD54" s="40" t="s">
        <v>91</v>
      </c>
      <c r="BE54" s="40"/>
      <c r="BF54" s="45">
        <v>2081</v>
      </c>
      <c r="BG54" s="40" t="s">
        <v>142</v>
      </c>
      <c r="BH54" s="44">
        <f t="shared" si="4"/>
        <v>31</v>
      </c>
      <c r="BI54" s="40"/>
      <c r="BJ54" s="48">
        <f t="shared" si="5"/>
        <v>0</v>
      </c>
      <c r="BK54" s="40" t="s">
        <v>93</v>
      </c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</row>
    <row r="55" spans="1:76">
      <c r="A55" s="40">
        <v>51</v>
      </c>
      <c r="B55" s="50">
        <v>1</v>
      </c>
      <c r="C55" s="40" t="s">
        <v>159</v>
      </c>
      <c r="D55" s="40" t="s">
        <v>95</v>
      </c>
      <c r="E55" s="40" t="s">
        <v>83</v>
      </c>
      <c r="F55" s="40" t="s">
        <v>84</v>
      </c>
      <c r="G55" s="40" t="s">
        <v>85</v>
      </c>
      <c r="H55" s="40"/>
      <c r="I55" s="40" t="s">
        <v>96</v>
      </c>
      <c r="J55" s="40" t="s">
        <v>87</v>
      </c>
      <c r="K55" s="40" t="s">
        <v>87</v>
      </c>
      <c r="L55" s="40" t="s">
        <v>87</v>
      </c>
      <c r="M55" s="40" t="s">
        <v>88</v>
      </c>
      <c r="N55" s="41" t="s">
        <v>141</v>
      </c>
      <c r="O55" s="42"/>
      <c r="P55" s="43" t="str">
        <f t="shared" si="25"/>
        <v>1989/09/18</v>
      </c>
      <c r="Q55" s="44">
        <f t="shared" si="0"/>
        <v>1989</v>
      </c>
      <c r="R55" s="44">
        <f t="shared" si="26"/>
        <v>9</v>
      </c>
      <c r="S55" s="44">
        <f t="shared" si="27"/>
        <v>18</v>
      </c>
      <c r="T55" s="40">
        <f t="shared" si="1"/>
        <v>1989</v>
      </c>
      <c r="U55" s="45">
        <v>1</v>
      </c>
      <c r="V55" s="46">
        <v>1</v>
      </c>
      <c r="W55" s="40"/>
      <c r="X55" s="47">
        <v>0</v>
      </c>
      <c r="Y55" s="47">
        <f t="shared" si="2"/>
        <v>1</v>
      </c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7">
        <v>0</v>
      </c>
      <c r="AP55" s="48">
        <f t="shared" si="3"/>
        <v>1</v>
      </c>
      <c r="AQ55" s="40" t="s">
        <v>90</v>
      </c>
      <c r="AR55" s="40"/>
      <c r="AS55" s="40"/>
      <c r="AT55" s="40"/>
      <c r="AU55" s="40"/>
      <c r="AV55" s="40" t="s">
        <v>96</v>
      </c>
      <c r="AW55" s="40"/>
      <c r="AX55" s="40"/>
      <c r="AY55" s="40"/>
      <c r="AZ55" s="40"/>
      <c r="BA55" s="40"/>
      <c r="BB55" s="40"/>
      <c r="BC55" s="49">
        <v>2182</v>
      </c>
      <c r="BD55" s="40" t="s">
        <v>91</v>
      </c>
      <c r="BE55" s="40"/>
      <c r="BF55" s="45">
        <v>2081</v>
      </c>
      <c r="BG55" s="40" t="s">
        <v>142</v>
      </c>
      <c r="BH55" s="44">
        <f t="shared" si="4"/>
        <v>31</v>
      </c>
      <c r="BI55" s="40"/>
      <c r="BJ55" s="48">
        <f t="shared" si="5"/>
        <v>0</v>
      </c>
      <c r="BK55" s="40" t="s">
        <v>93</v>
      </c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</row>
    <row r="56" spans="1:76">
      <c r="A56" s="40">
        <v>52</v>
      </c>
      <c r="B56" s="50">
        <v>1</v>
      </c>
      <c r="C56" s="40" t="s">
        <v>160</v>
      </c>
      <c r="D56" s="40" t="s">
        <v>95</v>
      </c>
      <c r="E56" s="40" t="s">
        <v>83</v>
      </c>
      <c r="F56" s="40" t="s">
        <v>84</v>
      </c>
      <c r="G56" s="40" t="s">
        <v>85</v>
      </c>
      <c r="H56" s="40"/>
      <c r="I56" s="40" t="s">
        <v>96</v>
      </c>
      <c r="J56" s="40" t="s">
        <v>87</v>
      </c>
      <c r="K56" s="40" t="s">
        <v>87</v>
      </c>
      <c r="L56" s="40" t="s">
        <v>87</v>
      </c>
      <c r="M56" s="40" t="s">
        <v>88</v>
      </c>
      <c r="N56" s="41" t="s">
        <v>141</v>
      </c>
      <c r="O56" s="42"/>
      <c r="P56" s="43" t="str">
        <f t="shared" si="25"/>
        <v>1989/09/18</v>
      </c>
      <c r="Q56" s="44">
        <f t="shared" si="0"/>
        <v>1989</v>
      </c>
      <c r="R56" s="44">
        <f t="shared" si="26"/>
        <v>9</v>
      </c>
      <c r="S56" s="44">
        <f t="shared" si="27"/>
        <v>18</v>
      </c>
      <c r="T56" s="40">
        <f t="shared" si="1"/>
        <v>1989</v>
      </c>
      <c r="U56" s="45">
        <v>1</v>
      </c>
      <c r="V56" s="46">
        <v>1</v>
      </c>
      <c r="W56" s="40"/>
      <c r="X56" s="47">
        <v>0</v>
      </c>
      <c r="Y56" s="47">
        <f t="shared" si="2"/>
        <v>1</v>
      </c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7">
        <v>0</v>
      </c>
      <c r="AP56" s="48">
        <f t="shared" si="3"/>
        <v>1</v>
      </c>
      <c r="AQ56" s="40" t="s">
        <v>90</v>
      </c>
      <c r="AR56" s="40"/>
      <c r="AS56" s="40"/>
      <c r="AT56" s="40"/>
      <c r="AU56" s="40"/>
      <c r="AV56" s="40" t="s">
        <v>96</v>
      </c>
      <c r="AW56" s="40"/>
      <c r="AX56" s="40"/>
      <c r="AY56" s="40"/>
      <c r="AZ56" s="40"/>
      <c r="BA56" s="40"/>
      <c r="BB56" s="40"/>
      <c r="BC56" s="49">
        <v>52</v>
      </c>
      <c r="BD56" s="40" t="s">
        <v>91</v>
      </c>
      <c r="BE56" s="40"/>
      <c r="BF56" s="45">
        <v>2081</v>
      </c>
      <c r="BG56" s="40" t="s">
        <v>142</v>
      </c>
      <c r="BH56" s="44">
        <f t="shared" si="4"/>
        <v>31</v>
      </c>
      <c r="BI56" s="40"/>
      <c r="BJ56" s="48">
        <f t="shared" si="5"/>
        <v>0</v>
      </c>
      <c r="BK56" s="40" t="s">
        <v>93</v>
      </c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</row>
    <row r="57" spans="1:76">
      <c r="A57" s="40">
        <v>53</v>
      </c>
      <c r="B57" s="50">
        <v>1</v>
      </c>
      <c r="C57" s="40" t="s">
        <v>161</v>
      </c>
      <c r="D57" s="40" t="s">
        <v>95</v>
      </c>
      <c r="E57" s="40" t="s">
        <v>83</v>
      </c>
      <c r="F57" s="40" t="s">
        <v>84</v>
      </c>
      <c r="G57" s="40" t="s">
        <v>85</v>
      </c>
      <c r="H57" s="40"/>
      <c r="I57" s="40" t="s">
        <v>96</v>
      </c>
      <c r="J57" s="40" t="s">
        <v>87</v>
      </c>
      <c r="K57" s="40" t="s">
        <v>87</v>
      </c>
      <c r="L57" s="40" t="s">
        <v>87</v>
      </c>
      <c r="M57" s="40" t="s">
        <v>88</v>
      </c>
      <c r="N57" s="41" t="s">
        <v>141</v>
      </c>
      <c r="O57" s="42"/>
      <c r="P57" s="43" t="str">
        <f t="shared" si="25"/>
        <v>1989/09/18</v>
      </c>
      <c r="Q57" s="44">
        <f t="shared" si="0"/>
        <v>1989</v>
      </c>
      <c r="R57" s="44">
        <f t="shared" si="26"/>
        <v>9</v>
      </c>
      <c r="S57" s="44">
        <f t="shared" si="27"/>
        <v>18</v>
      </c>
      <c r="T57" s="40">
        <f t="shared" si="1"/>
        <v>1989</v>
      </c>
      <c r="U57" s="45">
        <v>1</v>
      </c>
      <c r="V57" s="46">
        <v>1</v>
      </c>
      <c r="W57" s="40"/>
      <c r="X57" s="47">
        <v>0</v>
      </c>
      <c r="Y57" s="47">
        <f t="shared" si="2"/>
        <v>1</v>
      </c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7">
        <v>0</v>
      </c>
      <c r="AP57" s="48">
        <f t="shared" si="3"/>
        <v>1</v>
      </c>
      <c r="AQ57" s="40" t="s">
        <v>90</v>
      </c>
      <c r="AR57" s="40"/>
      <c r="AS57" s="40"/>
      <c r="AT57" s="40"/>
      <c r="AU57" s="40"/>
      <c r="AV57" s="40" t="s">
        <v>96</v>
      </c>
      <c r="AW57" s="40"/>
      <c r="AX57" s="40"/>
      <c r="AY57" s="40"/>
      <c r="AZ57" s="40"/>
      <c r="BA57" s="40"/>
      <c r="BB57" s="40"/>
      <c r="BC57" s="49">
        <v>1273</v>
      </c>
      <c r="BD57" s="40" t="s">
        <v>91</v>
      </c>
      <c r="BE57" s="40"/>
      <c r="BF57" s="45">
        <v>2081</v>
      </c>
      <c r="BG57" s="40" t="s">
        <v>142</v>
      </c>
      <c r="BH57" s="44">
        <f t="shared" si="4"/>
        <v>31</v>
      </c>
      <c r="BI57" s="40"/>
      <c r="BJ57" s="48">
        <f t="shared" si="5"/>
        <v>0</v>
      </c>
      <c r="BK57" s="40" t="s">
        <v>93</v>
      </c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</row>
    <row r="58" spans="1:76">
      <c r="A58" s="40">
        <v>54</v>
      </c>
      <c r="B58" s="50">
        <v>1</v>
      </c>
      <c r="C58" s="40" t="s">
        <v>162</v>
      </c>
      <c r="D58" s="40" t="s">
        <v>95</v>
      </c>
      <c r="E58" s="40" t="s">
        <v>83</v>
      </c>
      <c r="F58" s="40" t="s">
        <v>84</v>
      </c>
      <c r="G58" s="40" t="s">
        <v>85</v>
      </c>
      <c r="H58" s="40"/>
      <c r="I58" s="40" t="s">
        <v>96</v>
      </c>
      <c r="J58" s="40" t="s">
        <v>87</v>
      </c>
      <c r="K58" s="40" t="s">
        <v>87</v>
      </c>
      <c r="L58" s="40" t="s">
        <v>87</v>
      </c>
      <c r="M58" s="40" t="s">
        <v>88</v>
      </c>
      <c r="N58" s="41" t="s">
        <v>141</v>
      </c>
      <c r="O58" s="42"/>
      <c r="P58" s="43" t="str">
        <f t="shared" si="25"/>
        <v>1989/09/18</v>
      </c>
      <c r="Q58" s="44">
        <f t="shared" si="0"/>
        <v>1989</v>
      </c>
      <c r="R58" s="44">
        <f t="shared" si="26"/>
        <v>9</v>
      </c>
      <c r="S58" s="44">
        <f t="shared" si="27"/>
        <v>18</v>
      </c>
      <c r="T58" s="40">
        <f t="shared" si="1"/>
        <v>1989</v>
      </c>
      <c r="U58" s="45">
        <v>1</v>
      </c>
      <c r="V58" s="46">
        <v>1</v>
      </c>
      <c r="W58" s="40"/>
      <c r="X58" s="47">
        <v>0</v>
      </c>
      <c r="Y58" s="47">
        <f t="shared" si="2"/>
        <v>1</v>
      </c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7">
        <v>0</v>
      </c>
      <c r="AP58" s="48">
        <f t="shared" si="3"/>
        <v>1</v>
      </c>
      <c r="AQ58" s="40" t="s">
        <v>90</v>
      </c>
      <c r="AR58" s="40"/>
      <c r="AS58" s="40"/>
      <c r="AT58" s="40"/>
      <c r="AU58" s="40"/>
      <c r="AV58" s="40" t="s">
        <v>96</v>
      </c>
      <c r="AW58" s="40"/>
      <c r="AX58" s="40"/>
      <c r="AY58" s="40"/>
      <c r="AZ58" s="40"/>
      <c r="BA58" s="40"/>
      <c r="BB58" s="40"/>
      <c r="BC58" s="49">
        <v>2594</v>
      </c>
      <c r="BD58" s="40" t="s">
        <v>91</v>
      </c>
      <c r="BE58" s="40"/>
      <c r="BF58" s="45">
        <v>2081</v>
      </c>
      <c r="BG58" s="40" t="s">
        <v>142</v>
      </c>
      <c r="BH58" s="44">
        <f t="shared" si="4"/>
        <v>31</v>
      </c>
      <c r="BI58" s="40"/>
      <c r="BJ58" s="48">
        <f t="shared" si="5"/>
        <v>0</v>
      </c>
      <c r="BK58" s="40" t="s">
        <v>93</v>
      </c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</row>
    <row r="59" spans="1:76">
      <c r="A59" s="40">
        <v>55</v>
      </c>
      <c r="B59" s="50">
        <v>1</v>
      </c>
      <c r="C59" s="40" t="s">
        <v>163</v>
      </c>
      <c r="D59" s="40" t="s">
        <v>95</v>
      </c>
      <c r="E59" s="40" t="s">
        <v>83</v>
      </c>
      <c r="F59" s="40" t="s">
        <v>84</v>
      </c>
      <c r="G59" s="40" t="s">
        <v>85</v>
      </c>
      <c r="H59" s="40"/>
      <c r="I59" s="40" t="s">
        <v>164</v>
      </c>
      <c r="J59" s="40" t="s">
        <v>87</v>
      </c>
      <c r="K59" s="40" t="s">
        <v>87</v>
      </c>
      <c r="L59" s="40" t="s">
        <v>87</v>
      </c>
      <c r="M59" s="40" t="s">
        <v>88</v>
      </c>
      <c r="N59" s="41" t="s">
        <v>165</v>
      </c>
      <c r="O59" s="42"/>
      <c r="P59" s="43" t="str">
        <f t="shared" si="25"/>
        <v>1993/11/15</v>
      </c>
      <c r="Q59" s="44">
        <f t="shared" si="0"/>
        <v>1993</v>
      </c>
      <c r="R59" s="44">
        <f t="shared" si="26"/>
        <v>11</v>
      </c>
      <c r="S59" s="44">
        <f t="shared" si="27"/>
        <v>15</v>
      </c>
      <c r="T59" s="40">
        <f t="shared" si="1"/>
        <v>1993</v>
      </c>
      <c r="U59" s="45">
        <f t="shared" si="18"/>
        <v>8470</v>
      </c>
      <c r="V59" s="46">
        <v>1</v>
      </c>
      <c r="W59" s="40"/>
      <c r="X59" s="47">
        <v>0</v>
      </c>
      <c r="Y59" s="47">
        <f t="shared" si="2"/>
        <v>8470</v>
      </c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7">
        <v>0</v>
      </c>
      <c r="AP59" s="48">
        <f t="shared" si="3"/>
        <v>8470</v>
      </c>
      <c r="AQ59" s="40" t="s">
        <v>90</v>
      </c>
      <c r="AR59" s="40"/>
      <c r="AS59" s="40"/>
      <c r="AT59" s="40"/>
      <c r="AU59" s="40"/>
      <c r="AV59" s="40" t="s">
        <v>164</v>
      </c>
      <c r="AW59" s="40"/>
      <c r="AX59" s="40"/>
      <c r="AY59" s="40"/>
      <c r="AZ59" s="40"/>
      <c r="BA59" s="40"/>
      <c r="BB59" s="40"/>
      <c r="BC59" s="49">
        <v>4.07</v>
      </c>
      <c r="BD59" s="40" t="s">
        <v>91</v>
      </c>
      <c r="BE59" s="40"/>
      <c r="BF59" s="45">
        <v>2081</v>
      </c>
      <c r="BG59" s="40" t="s">
        <v>92</v>
      </c>
      <c r="BH59" s="44">
        <f t="shared" si="4"/>
        <v>27</v>
      </c>
      <c r="BI59" s="40"/>
      <c r="BJ59" s="48">
        <f t="shared" si="5"/>
        <v>0</v>
      </c>
      <c r="BK59" s="40" t="s">
        <v>93</v>
      </c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</row>
    <row r="60" spans="1:76">
      <c r="A60" s="40">
        <v>56</v>
      </c>
      <c r="B60" s="50">
        <v>1</v>
      </c>
      <c r="C60" s="40" t="s">
        <v>166</v>
      </c>
      <c r="D60" s="40" t="s">
        <v>95</v>
      </c>
      <c r="E60" s="40" t="s">
        <v>83</v>
      </c>
      <c r="F60" s="40" t="s">
        <v>84</v>
      </c>
      <c r="G60" s="40" t="s">
        <v>85</v>
      </c>
      <c r="H60" s="40"/>
      <c r="I60" s="40" t="s">
        <v>167</v>
      </c>
      <c r="J60" s="40" t="s">
        <v>87</v>
      </c>
      <c r="K60" s="40" t="s">
        <v>87</v>
      </c>
      <c r="L60" s="40" t="s">
        <v>87</v>
      </c>
      <c r="M60" s="40" t="s">
        <v>88</v>
      </c>
      <c r="N60" s="41" t="s">
        <v>168</v>
      </c>
      <c r="O60" s="42"/>
      <c r="P60" s="43" t="str">
        <f t="shared" si="25"/>
        <v>1996/11/05</v>
      </c>
      <c r="Q60" s="44">
        <f t="shared" si="0"/>
        <v>1996</v>
      </c>
      <c r="R60" s="44">
        <f t="shared" si="26"/>
        <v>11</v>
      </c>
      <c r="S60" s="44">
        <f t="shared" si="27"/>
        <v>5</v>
      </c>
      <c r="T60" s="40">
        <f t="shared" si="1"/>
        <v>1996</v>
      </c>
      <c r="U60" s="45">
        <f t="shared" si="18"/>
        <v>505683</v>
      </c>
      <c r="V60" s="46">
        <v>1</v>
      </c>
      <c r="W60" s="40"/>
      <c r="X60" s="47">
        <v>0</v>
      </c>
      <c r="Y60" s="47">
        <f t="shared" si="2"/>
        <v>505683</v>
      </c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7">
        <v>0</v>
      </c>
      <c r="AP60" s="48">
        <f t="shared" si="3"/>
        <v>505683</v>
      </c>
      <c r="AQ60" s="40" t="s">
        <v>90</v>
      </c>
      <c r="AR60" s="40"/>
      <c r="AS60" s="40"/>
      <c r="AT60" s="40"/>
      <c r="AU60" s="40"/>
      <c r="AV60" s="40" t="s">
        <v>167</v>
      </c>
      <c r="AW60" s="40"/>
      <c r="AX60" s="40"/>
      <c r="AY60" s="40"/>
      <c r="AZ60" s="40"/>
      <c r="BA60" s="40"/>
      <c r="BB60" s="40"/>
      <c r="BC60" s="49">
        <v>243</v>
      </c>
      <c r="BD60" s="40" t="s">
        <v>91</v>
      </c>
      <c r="BE60" s="40"/>
      <c r="BF60" s="45">
        <v>2081</v>
      </c>
      <c r="BG60" s="40" t="s">
        <v>92</v>
      </c>
      <c r="BH60" s="44">
        <f t="shared" si="4"/>
        <v>24</v>
      </c>
      <c r="BI60" s="40"/>
      <c r="BJ60" s="48">
        <f t="shared" si="5"/>
        <v>0</v>
      </c>
      <c r="BK60" s="40" t="s">
        <v>93</v>
      </c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</row>
    <row r="61" spans="1:76">
      <c r="A61" s="40">
        <v>57</v>
      </c>
      <c r="B61" s="50">
        <v>1</v>
      </c>
      <c r="C61" s="40" t="s">
        <v>169</v>
      </c>
      <c r="D61" s="40" t="s">
        <v>95</v>
      </c>
      <c r="E61" s="40" t="s">
        <v>83</v>
      </c>
      <c r="F61" s="40" t="s">
        <v>84</v>
      </c>
      <c r="G61" s="40" t="s">
        <v>85</v>
      </c>
      <c r="H61" s="40"/>
      <c r="I61" s="40" t="s">
        <v>167</v>
      </c>
      <c r="J61" s="40" t="s">
        <v>87</v>
      </c>
      <c r="K61" s="40" t="s">
        <v>87</v>
      </c>
      <c r="L61" s="40" t="s">
        <v>87</v>
      </c>
      <c r="M61" s="40" t="s">
        <v>88</v>
      </c>
      <c r="N61" s="41" t="s">
        <v>168</v>
      </c>
      <c r="O61" s="42"/>
      <c r="P61" s="43" t="str">
        <f t="shared" si="25"/>
        <v>1996/11/05</v>
      </c>
      <c r="Q61" s="44">
        <f t="shared" si="0"/>
        <v>1996</v>
      </c>
      <c r="R61" s="44">
        <f t="shared" si="26"/>
        <v>11</v>
      </c>
      <c r="S61" s="44">
        <f t="shared" si="27"/>
        <v>5</v>
      </c>
      <c r="T61" s="40">
        <f t="shared" si="1"/>
        <v>1996</v>
      </c>
      <c r="U61" s="45">
        <f t="shared" si="18"/>
        <v>1252762</v>
      </c>
      <c r="V61" s="46">
        <v>1</v>
      </c>
      <c r="W61" s="40"/>
      <c r="X61" s="47">
        <v>0</v>
      </c>
      <c r="Y61" s="47">
        <f t="shared" si="2"/>
        <v>1252762</v>
      </c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7">
        <v>0</v>
      </c>
      <c r="AP61" s="48">
        <f t="shared" si="3"/>
        <v>1252762</v>
      </c>
      <c r="AQ61" s="40" t="s">
        <v>90</v>
      </c>
      <c r="AR61" s="40"/>
      <c r="AS61" s="40"/>
      <c r="AT61" s="40"/>
      <c r="AU61" s="40"/>
      <c r="AV61" s="40" t="s">
        <v>167</v>
      </c>
      <c r="AW61" s="40"/>
      <c r="AX61" s="40"/>
      <c r="AY61" s="40"/>
      <c r="AZ61" s="40"/>
      <c r="BA61" s="40"/>
      <c r="BB61" s="40"/>
      <c r="BC61" s="49">
        <v>602</v>
      </c>
      <c r="BD61" s="40" t="s">
        <v>91</v>
      </c>
      <c r="BE61" s="40"/>
      <c r="BF61" s="45">
        <v>2081</v>
      </c>
      <c r="BG61" s="40" t="s">
        <v>92</v>
      </c>
      <c r="BH61" s="44">
        <f t="shared" si="4"/>
        <v>24</v>
      </c>
      <c r="BI61" s="40"/>
      <c r="BJ61" s="48">
        <f t="shared" si="5"/>
        <v>0</v>
      </c>
      <c r="BK61" s="40" t="s">
        <v>93</v>
      </c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</row>
    <row r="62" spans="1:76">
      <c r="A62" s="40">
        <v>58</v>
      </c>
      <c r="B62" s="50">
        <v>1</v>
      </c>
      <c r="C62" s="40" t="s">
        <v>170</v>
      </c>
      <c r="D62" s="40" t="s">
        <v>95</v>
      </c>
      <c r="E62" s="40" t="s">
        <v>83</v>
      </c>
      <c r="F62" s="40" t="s">
        <v>84</v>
      </c>
      <c r="G62" s="40" t="s">
        <v>85</v>
      </c>
      <c r="H62" s="40"/>
      <c r="I62" s="40" t="s">
        <v>167</v>
      </c>
      <c r="J62" s="40" t="s">
        <v>87</v>
      </c>
      <c r="K62" s="40" t="s">
        <v>87</v>
      </c>
      <c r="L62" s="40" t="s">
        <v>87</v>
      </c>
      <c r="M62" s="40" t="s">
        <v>88</v>
      </c>
      <c r="N62" s="41" t="s">
        <v>168</v>
      </c>
      <c r="O62" s="42"/>
      <c r="P62" s="43" t="str">
        <f t="shared" si="25"/>
        <v>1996/11/05</v>
      </c>
      <c r="Q62" s="44">
        <f t="shared" si="0"/>
        <v>1996</v>
      </c>
      <c r="R62" s="44">
        <f t="shared" si="26"/>
        <v>11</v>
      </c>
      <c r="S62" s="44">
        <f t="shared" si="27"/>
        <v>5</v>
      </c>
      <c r="T62" s="40">
        <f t="shared" si="1"/>
        <v>1996</v>
      </c>
      <c r="U62" s="45">
        <f t="shared" si="18"/>
        <v>1044662</v>
      </c>
      <c r="V62" s="46">
        <v>1</v>
      </c>
      <c r="W62" s="40"/>
      <c r="X62" s="47">
        <v>0</v>
      </c>
      <c r="Y62" s="47">
        <f t="shared" si="2"/>
        <v>1044662</v>
      </c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7">
        <v>0</v>
      </c>
      <c r="AP62" s="48">
        <f t="shared" si="3"/>
        <v>1044662</v>
      </c>
      <c r="AQ62" s="40" t="s">
        <v>90</v>
      </c>
      <c r="AR62" s="40"/>
      <c r="AS62" s="40"/>
      <c r="AT62" s="40"/>
      <c r="AU62" s="40"/>
      <c r="AV62" s="40" t="s">
        <v>167</v>
      </c>
      <c r="AW62" s="40"/>
      <c r="AX62" s="40"/>
      <c r="AY62" s="40"/>
      <c r="AZ62" s="40"/>
      <c r="BA62" s="40"/>
      <c r="BB62" s="40"/>
      <c r="BC62" s="49">
        <v>502</v>
      </c>
      <c r="BD62" s="40" t="s">
        <v>91</v>
      </c>
      <c r="BE62" s="40"/>
      <c r="BF62" s="45">
        <v>2081</v>
      </c>
      <c r="BG62" s="40" t="s">
        <v>92</v>
      </c>
      <c r="BH62" s="44">
        <f t="shared" si="4"/>
        <v>24</v>
      </c>
      <c r="BI62" s="40"/>
      <c r="BJ62" s="48">
        <f t="shared" si="5"/>
        <v>0</v>
      </c>
      <c r="BK62" s="40" t="s">
        <v>93</v>
      </c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</row>
    <row r="63" spans="1:76">
      <c r="A63" s="40">
        <v>59</v>
      </c>
      <c r="B63" s="50">
        <v>1</v>
      </c>
      <c r="C63" s="40" t="s">
        <v>171</v>
      </c>
      <c r="D63" s="40" t="s">
        <v>95</v>
      </c>
      <c r="E63" s="40" t="s">
        <v>83</v>
      </c>
      <c r="F63" s="40" t="s">
        <v>84</v>
      </c>
      <c r="G63" s="40" t="s">
        <v>85</v>
      </c>
      <c r="H63" s="40"/>
      <c r="I63" s="40" t="s">
        <v>167</v>
      </c>
      <c r="J63" s="40" t="s">
        <v>87</v>
      </c>
      <c r="K63" s="40" t="s">
        <v>87</v>
      </c>
      <c r="L63" s="40" t="s">
        <v>87</v>
      </c>
      <c r="M63" s="40" t="s">
        <v>88</v>
      </c>
      <c r="N63" s="41" t="s">
        <v>168</v>
      </c>
      <c r="O63" s="42"/>
      <c r="P63" s="43" t="str">
        <f t="shared" si="25"/>
        <v>1996/11/05</v>
      </c>
      <c r="Q63" s="44">
        <f t="shared" si="0"/>
        <v>1996</v>
      </c>
      <c r="R63" s="44">
        <f t="shared" si="26"/>
        <v>11</v>
      </c>
      <c r="S63" s="44">
        <f t="shared" si="27"/>
        <v>5</v>
      </c>
      <c r="T63" s="40">
        <f t="shared" si="1"/>
        <v>1996</v>
      </c>
      <c r="U63" s="45">
        <f t="shared" si="18"/>
        <v>1502482</v>
      </c>
      <c r="V63" s="46">
        <v>1</v>
      </c>
      <c r="W63" s="40"/>
      <c r="X63" s="47">
        <v>0</v>
      </c>
      <c r="Y63" s="47">
        <f t="shared" si="2"/>
        <v>1502482</v>
      </c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7">
        <v>0</v>
      </c>
      <c r="AP63" s="48">
        <f t="shared" si="3"/>
        <v>1502482</v>
      </c>
      <c r="AQ63" s="40" t="s">
        <v>90</v>
      </c>
      <c r="AR63" s="40"/>
      <c r="AS63" s="40"/>
      <c r="AT63" s="40"/>
      <c r="AU63" s="40"/>
      <c r="AV63" s="40" t="s">
        <v>167</v>
      </c>
      <c r="AW63" s="40"/>
      <c r="AX63" s="40"/>
      <c r="AY63" s="40"/>
      <c r="AZ63" s="40"/>
      <c r="BA63" s="40"/>
      <c r="BB63" s="40"/>
      <c r="BC63" s="49">
        <v>722</v>
      </c>
      <c r="BD63" s="40" t="s">
        <v>91</v>
      </c>
      <c r="BE63" s="40"/>
      <c r="BF63" s="45">
        <v>2081</v>
      </c>
      <c r="BG63" s="40" t="s">
        <v>92</v>
      </c>
      <c r="BH63" s="44">
        <f t="shared" si="4"/>
        <v>24</v>
      </c>
      <c r="BI63" s="40"/>
      <c r="BJ63" s="48">
        <f t="shared" si="5"/>
        <v>0</v>
      </c>
      <c r="BK63" s="40" t="s">
        <v>93</v>
      </c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</row>
    <row r="64" spans="1:76">
      <c r="A64" s="40">
        <v>60</v>
      </c>
      <c r="B64" s="50">
        <v>1</v>
      </c>
      <c r="C64" s="40" t="s">
        <v>172</v>
      </c>
      <c r="D64" s="40" t="s">
        <v>95</v>
      </c>
      <c r="E64" s="40" t="s">
        <v>83</v>
      </c>
      <c r="F64" s="40" t="s">
        <v>84</v>
      </c>
      <c r="G64" s="40" t="s">
        <v>85</v>
      </c>
      <c r="H64" s="40"/>
      <c r="I64" s="40" t="s">
        <v>173</v>
      </c>
      <c r="J64" s="40" t="s">
        <v>87</v>
      </c>
      <c r="K64" s="40" t="s">
        <v>87</v>
      </c>
      <c r="L64" s="40" t="s">
        <v>87</v>
      </c>
      <c r="M64" s="40" t="s">
        <v>88</v>
      </c>
      <c r="N64" s="41" t="s">
        <v>174</v>
      </c>
      <c r="O64" s="42"/>
      <c r="P64" s="43" t="str">
        <f t="shared" si="25"/>
        <v>2002/05/29</v>
      </c>
      <c r="Q64" s="44">
        <f t="shared" si="0"/>
        <v>2002</v>
      </c>
      <c r="R64" s="44">
        <f t="shared" si="26"/>
        <v>5</v>
      </c>
      <c r="S64" s="44">
        <f t="shared" si="27"/>
        <v>29</v>
      </c>
      <c r="T64" s="40">
        <f t="shared" si="1"/>
        <v>2002</v>
      </c>
      <c r="U64" s="45">
        <v>1</v>
      </c>
      <c r="V64" s="46">
        <v>1</v>
      </c>
      <c r="W64" s="40"/>
      <c r="X64" s="47">
        <v>0</v>
      </c>
      <c r="Y64" s="47">
        <f t="shared" si="2"/>
        <v>1</v>
      </c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7">
        <v>0</v>
      </c>
      <c r="AP64" s="48">
        <f t="shared" si="3"/>
        <v>1</v>
      </c>
      <c r="AQ64" s="40" t="s">
        <v>90</v>
      </c>
      <c r="AR64" s="40"/>
      <c r="AS64" s="40"/>
      <c r="AT64" s="40"/>
      <c r="AU64" s="40"/>
      <c r="AV64" s="40" t="s">
        <v>173</v>
      </c>
      <c r="AW64" s="40"/>
      <c r="AX64" s="40"/>
      <c r="AY64" s="40"/>
      <c r="AZ64" s="40"/>
      <c r="BA64" s="40"/>
      <c r="BB64" s="40"/>
      <c r="BC64" s="49">
        <v>206</v>
      </c>
      <c r="BD64" s="40" t="s">
        <v>91</v>
      </c>
      <c r="BE64" s="40"/>
      <c r="BF64" s="45">
        <v>2081</v>
      </c>
      <c r="BG64" s="40" t="s">
        <v>92</v>
      </c>
      <c r="BH64" s="44">
        <f t="shared" si="4"/>
        <v>18</v>
      </c>
      <c r="BI64" s="40"/>
      <c r="BJ64" s="48">
        <f t="shared" si="5"/>
        <v>0</v>
      </c>
      <c r="BK64" s="40" t="s">
        <v>93</v>
      </c>
      <c r="BL64" s="40"/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</row>
    <row r="65" spans="1:76">
      <c r="A65" s="40">
        <v>61</v>
      </c>
      <c r="B65" s="50">
        <v>1</v>
      </c>
      <c r="C65" s="40" t="s">
        <v>175</v>
      </c>
      <c r="D65" s="40" t="s">
        <v>95</v>
      </c>
      <c r="E65" s="40" t="s">
        <v>83</v>
      </c>
      <c r="F65" s="40" t="s">
        <v>84</v>
      </c>
      <c r="G65" s="40" t="s">
        <v>85</v>
      </c>
      <c r="H65" s="40"/>
      <c r="I65" s="40" t="s">
        <v>96</v>
      </c>
      <c r="J65" s="40" t="s">
        <v>87</v>
      </c>
      <c r="K65" s="40" t="s">
        <v>87</v>
      </c>
      <c r="L65" s="40" t="s">
        <v>87</v>
      </c>
      <c r="M65" s="40" t="s">
        <v>88</v>
      </c>
      <c r="N65" s="41">
        <v>29312</v>
      </c>
      <c r="O65" s="42"/>
      <c r="P65" s="43">
        <f t="shared" si="25"/>
        <v>29312</v>
      </c>
      <c r="Q65" s="44">
        <f t="shared" si="0"/>
        <v>1980</v>
      </c>
      <c r="R65" s="44">
        <f t="shared" si="26"/>
        <v>4</v>
      </c>
      <c r="S65" s="44">
        <f t="shared" si="27"/>
        <v>1</v>
      </c>
      <c r="T65" s="40">
        <f t="shared" si="1"/>
        <v>1980</v>
      </c>
      <c r="U65" s="45">
        <v>1</v>
      </c>
      <c r="V65" s="46">
        <v>1</v>
      </c>
      <c r="W65" s="40"/>
      <c r="X65" s="47">
        <v>0</v>
      </c>
      <c r="Y65" s="47">
        <f t="shared" si="2"/>
        <v>1</v>
      </c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7">
        <v>0</v>
      </c>
      <c r="AP65" s="48">
        <f t="shared" si="3"/>
        <v>1</v>
      </c>
      <c r="AQ65" s="40" t="s">
        <v>90</v>
      </c>
      <c r="AR65" s="40"/>
      <c r="AS65" s="40"/>
      <c r="AT65" s="40"/>
      <c r="AU65" s="40"/>
      <c r="AV65" s="40" t="s">
        <v>96</v>
      </c>
      <c r="AW65" s="40"/>
      <c r="AX65" s="40"/>
      <c r="AY65" s="40"/>
      <c r="AZ65" s="40"/>
      <c r="BA65" s="40"/>
      <c r="BB65" s="40"/>
      <c r="BC65" s="49">
        <v>9153</v>
      </c>
      <c r="BD65" s="40" t="s">
        <v>91</v>
      </c>
      <c r="BE65" s="40"/>
      <c r="BF65" s="45">
        <v>2081</v>
      </c>
      <c r="BG65" s="40" t="s">
        <v>142</v>
      </c>
      <c r="BH65" s="44">
        <f t="shared" si="4"/>
        <v>40</v>
      </c>
      <c r="BI65" s="40"/>
      <c r="BJ65" s="48">
        <f t="shared" si="5"/>
        <v>0</v>
      </c>
      <c r="BK65" s="40" t="s">
        <v>93</v>
      </c>
      <c r="BL65" s="40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</row>
    <row r="66" spans="1:76">
      <c r="A66" s="40">
        <v>62</v>
      </c>
      <c r="B66" s="50">
        <v>1</v>
      </c>
      <c r="C66" s="40" t="s">
        <v>176</v>
      </c>
      <c r="D66" s="40" t="s">
        <v>95</v>
      </c>
      <c r="E66" s="40" t="s">
        <v>83</v>
      </c>
      <c r="F66" s="40" t="s">
        <v>84</v>
      </c>
      <c r="G66" s="40" t="s">
        <v>85</v>
      </c>
      <c r="H66" s="40"/>
      <c r="I66" s="40" t="s">
        <v>173</v>
      </c>
      <c r="J66" s="40" t="s">
        <v>87</v>
      </c>
      <c r="K66" s="40" t="s">
        <v>87</v>
      </c>
      <c r="L66" s="40" t="s">
        <v>87</v>
      </c>
      <c r="M66" s="40" t="s">
        <v>88</v>
      </c>
      <c r="N66" s="41">
        <v>29312</v>
      </c>
      <c r="O66" s="42"/>
      <c r="P66" s="43">
        <f t="shared" si="25"/>
        <v>29312</v>
      </c>
      <c r="Q66" s="44">
        <f t="shared" si="0"/>
        <v>1980</v>
      </c>
      <c r="R66" s="44">
        <f t="shared" si="26"/>
        <v>4</v>
      </c>
      <c r="S66" s="44">
        <f t="shared" si="27"/>
        <v>1</v>
      </c>
      <c r="T66" s="40">
        <f t="shared" si="1"/>
        <v>1980</v>
      </c>
      <c r="U66" s="45">
        <v>1</v>
      </c>
      <c r="V66" s="46">
        <v>1</v>
      </c>
      <c r="W66" s="40"/>
      <c r="X66" s="47">
        <v>0</v>
      </c>
      <c r="Y66" s="47">
        <f t="shared" si="2"/>
        <v>1</v>
      </c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7">
        <v>0</v>
      </c>
      <c r="AP66" s="48">
        <f t="shared" si="3"/>
        <v>1</v>
      </c>
      <c r="AQ66" s="40" t="s">
        <v>90</v>
      </c>
      <c r="AR66" s="40"/>
      <c r="AS66" s="40"/>
      <c r="AT66" s="40"/>
      <c r="AU66" s="40"/>
      <c r="AV66" s="40" t="s">
        <v>173</v>
      </c>
      <c r="AW66" s="40"/>
      <c r="AX66" s="40"/>
      <c r="AY66" s="40"/>
      <c r="AZ66" s="40"/>
      <c r="BA66" s="40"/>
      <c r="BB66" s="40"/>
      <c r="BC66" s="49">
        <v>11951</v>
      </c>
      <c r="BD66" s="40" t="s">
        <v>91</v>
      </c>
      <c r="BE66" s="40"/>
      <c r="BF66" s="45">
        <v>2081</v>
      </c>
      <c r="BG66" s="40" t="s">
        <v>92</v>
      </c>
      <c r="BH66" s="44">
        <f t="shared" si="4"/>
        <v>40</v>
      </c>
      <c r="BI66" s="40"/>
      <c r="BJ66" s="48">
        <f t="shared" si="5"/>
        <v>0</v>
      </c>
      <c r="BK66" s="40" t="s">
        <v>93</v>
      </c>
      <c r="BL66" s="40"/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</row>
    <row r="67" spans="1:76">
      <c r="A67" s="40">
        <v>63</v>
      </c>
      <c r="B67" s="50">
        <v>1</v>
      </c>
      <c r="C67" s="40" t="s">
        <v>177</v>
      </c>
      <c r="D67" s="40" t="s">
        <v>82</v>
      </c>
      <c r="E67" s="40" t="s">
        <v>83</v>
      </c>
      <c r="F67" s="40" t="s">
        <v>84</v>
      </c>
      <c r="G67" s="40" t="s">
        <v>85</v>
      </c>
      <c r="H67" s="40"/>
      <c r="I67" s="40" t="s">
        <v>178</v>
      </c>
      <c r="J67" s="40" t="s">
        <v>87</v>
      </c>
      <c r="K67" s="40" t="s">
        <v>87</v>
      </c>
      <c r="L67" s="40" t="s">
        <v>87</v>
      </c>
      <c r="M67" s="40" t="s">
        <v>88</v>
      </c>
      <c r="N67" s="41" t="s">
        <v>179</v>
      </c>
      <c r="O67" s="42"/>
      <c r="P67" s="43" t="str">
        <f t="shared" si="25"/>
        <v>1992/09/22</v>
      </c>
      <c r="Q67" s="44">
        <f t="shared" si="0"/>
        <v>1992</v>
      </c>
      <c r="R67" s="44">
        <f t="shared" si="26"/>
        <v>9</v>
      </c>
      <c r="S67" s="44">
        <f t="shared" si="27"/>
        <v>22</v>
      </c>
      <c r="T67" s="40">
        <f t="shared" si="1"/>
        <v>1992</v>
      </c>
      <c r="U67" s="45">
        <v>1</v>
      </c>
      <c r="V67" s="46">
        <v>1</v>
      </c>
      <c r="W67" s="40"/>
      <c r="X67" s="47">
        <v>0</v>
      </c>
      <c r="Y67" s="47">
        <f t="shared" si="2"/>
        <v>1</v>
      </c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7">
        <v>0</v>
      </c>
      <c r="AP67" s="48">
        <f t="shared" si="3"/>
        <v>1</v>
      </c>
      <c r="AQ67" s="40" t="s">
        <v>180</v>
      </c>
      <c r="AR67" s="40"/>
      <c r="AS67" s="40"/>
      <c r="AT67" s="40"/>
      <c r="AU67" s="40"/>
      <c r="AV67" s="40" t="s">
        <v>178</v>
      </c>
      <c r="AW67" s="40"/>
      <c r="AX67" s="40"/>
      <c r="AY67" s="40"/>
      <c r="AZ67" s="40"/>
      <c r="BA67" s="40"/>
      <c r="BB67" s="40"/>
      <c r="BC67" s="49">
        <v>615</v>
      </c>
      <c r="BD67" s="40" t="s">
        <v>91</v>
      </c>
      <c r="BE67" s="40"/>
      <c r="BF67" s="45">
        <v>680</v>
      </c>
      <c r="BG67" s="40" t="s">
        <v>92</v>
      </c>
      <c r="BH67" s="44">
        <f t="shared" si="4"/>
        <v>28</v>
      </c>
      <c r="BI67" s="40"/>
      <c r="BJ67" s="48">
        <f t="shared" si="5"/>
        <v>0</v>
      </c>
      <c r="BK67" s="40" t="s">
        <v>93</v>
      </c>
      <c r="BL67" s="40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</row>
    <row r="68" spans="1:76">
      <c r="A68" s="40">
        <v>64</v>
      </c>
      <c r="B68" s="50">
        <v>1</v>
      </c>
      <c r="C68" s="40" t="s">
        <v>181</v>
      </c>
      <c r="D68" s="40" t="s">
        <v>82</v>
      </c>
      <c r="E68" s="40" t="s">
        <v>83</v>
      </c>
      <c r="F68" s="40" t="s">
        <v>84</v>
      </c>
      <c r="G68" s="40" t="s">
        <v>85</v>
      </c>
      <c r="H68" s="40"/>
      <c r="I68" s="40" t="s">
        <v>182</v>
      </c>
      <c r="J68" s="40" t="s">
        <v>87</v>
      </c>
      <c r="K68" s="40" t="s">
        <v>87</v>
      </c>
      <c r="L68" s="40" t="s">
        <v>87</v>
      </c>
      <c r="M68" s="40" t="s">
        <v>88</v>
      </c>
      <c r="N68" s="41" t="s">
        <v>168</v>
      </c>
      <c r="O68" s="42"/>
      <c r="P68" s="43" t="str">
        <f t="shared" si="25"/>
        <v>1996/11/05</v>
      </c>
      <c r="Q68" s="44">
        <f t="shared" si="0"/>
        <v>1996</v>
      </c>
      <c r="R68" s="44">
        <f t="shared" si="26"/>
        <v>11</v>
      </c>
      <c r="S68" s="44">
        <f t="shared" si="27"/>
        <v>5</v>
      </c>
      <c r="T68" s="40">
        <f t="shared" si="1"/>
        <v>1996</v>
      </c>
      <c r="U68" s="45">
        <f t="shared" si="18"/>
        <v>4627077</v>
      </c>
      <c r="V68" s="46">
        <v>1</v>
      </c>
      <c r="W68" s="40"/>
      <c r="X68" s="47">
        <v>0</v>
      </c>
      <c r="Y68" s="47">
        <f t="shared" si="2"/>
        <v>4627077</v>
      </c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7">
        <v>0</v>
      </c>
      <c r="AP68" s="48">
        <f t="shared" si="3"/>
        <v>4627077</v>
      </c>
      <c r="AQ68" s="40" t="s">
        <v>180</v>
      </c>
      <c r="AR68" s="40"/>
      <c r="AS68" s="40"/>
      <c r="AT68" s="40"/>
      <c r="AU68" s="40"/>
      <c r="AV68" s="40" t="s">
        <v>182</v>
      </c>
      <c r="AW68" s="40"/>
      <c r="AX68" s="40"/>
      <c r="AY68" s="40"/>
      <c r="AZ68" s="40"/>
      <c r="BA68" s="40"/>
      <c r="BB68" s="40"/>
      <c r="BC68" s="49">
        <v>6979</v>
      </c>
      <c r="BD68" s="40" t="s">
        <v>91</v>
      </c>
      <c r="BE68" s="40"/>
      <c r="BF68" s="45">
        <v>663</v>
      </c>
      <c r="BG68" s="40" t="s">
        <v>119</v>
      </c>
      <c r="BH68" s="44">
        <f t="shared" si="4"/>
        <v>24</v>
      </c>
      <c r="BI68" s="40"/>
      <c r="BJ68" s="48">
        <f t="shared" si="5"/>
        <v>0</v>
      </c>
      <c r="BK68" s="40" t="s">
        <v>93</v>
      </c>
      <c r="BL68" s="40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</row>
    <row r="69" spans="1:76">
      <c r="A69" s="40">
        <v>65</v>
      </c>
      <c r="B69" s="50">
        <v>1</v>
      </c>
      <c r="C69" s="40" t="s">
        <v>183</v>
      </c>
      <c r="D69" s="40" t="s">
        <v>82</v>
      </c>
      <c r="E69" s="40" t="s">
        <v>83</v>
      </c>
      <c r="F69" s="40" t="s">
        <v>84</v>
      </c>
      <c r="G69" s="40" t="s">
        <v>85</v>
      </c>
      <c r="H69" s="40"/>
      <c r="I69" s="40" t="s">
        <v>184</v>
      </c>
      <c r="J69" s="40" t="s">
        <v>87</v>
      </c>
      <c r="K69" s="40" t="s">
        <v>87</v>
      </c>
      <c r="L69" s="40" t="s">
        <v>87</v>
      </c>
      <c r="M69" s="40" t="s">
        <v>88</v>
      </c>
      <c r="N69" s="41" t="s">
        <v>141</v>
      </c>
      <c r="O69" s="42"/>
      <c r="P69" s="43" t="str">
        <f t="shared" si="25"/>
        <v>1989/09/18</v>
      </c>
      <c r="Q69" s="44">
        <f t="shared" ref="Q69:Q132" si="28">YEAR(P69)</f>
        <v>1989</v>
      </c>
      <c r="R69" s="44">
        <f t="shared" si="26"/>
        <v>9</v>
      </c>
      <c r="S69" s="44">
        <f t="shared" si="27"/>
        <v>18</v>
      </c>
      <c r="T69" s="40">
        <f t="shared" ref="T69:T132" si="29">IF(Q69=1900,"",IF(R69&lt;4,Q69-1,Q69))</f>
        <v>1989</v>
      </c>
      <c r="U69" s="45">
        <f t="shared" si="18"/>
        <v>93826566</v>
      </c>
      <c r="V69" s="46">
        <v>1</v>
      </c>
      <c r="W69" s="40"/>
      <c r="X69" s="47">
        <v>0</v>
      </c>
      <c r="Y69" s="47">
        <f t="shared" ref="Y69:Y132" si="30">IF(T69&gt;=$O$1,0,IF(U69&gt;X69,U69-X69,1))</f>
        <v>93826566</v>
      </c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7">
        <v>0</v>
      </c>
      <c r="AP69" s="48">
        <f t="shared" ref="AP69:AP132" si="31">U69</f>
        <v>93826566</v>
      </c>
      <c r="AQ69" s="40" t="s">
        <v>180</v>
      </c>
      <c r="AR69" s="40"/>
      <c r="AS69" s="40"/>
      <c r="AT69" s="40"/>
      <c r="AU69" s="40"/>
      <c r="AV69" s="40" t="s">
        <v>184</v>
      </c>
      <c r="AW69" s="40"/>
      <c r="AX69" s="40"/>
      <c r="AY69" s="40"/>
      <c r="AZ69" s="40"/>
      <c r="BA69" s="40"/>
      <c r="BB69" s="40"/>
      <c r="BC69" s="49">
        <v>12567.18</v>
      </c>
      <c r="BD69" s="40" t="s">
        <v>91</v>
      </c>
      <c r="BE69" s="40"/>
      <c r="BF69" s="45">
        <v>7466</v>
      </c>
      <c r="BG69" s="40" t="s">
        <v>185</v>
      </c>
      <c r="BH69" s="44">
        <f t="shared" ref="BH69:BH132" si="32">IF(T69="","",$O$1-T69)</f>
        <v>31</v>
      </c>
      <c r="BI69" s="40"/>
      <c r="BJ69" s="48">
        <f t="shared" ref="BJ69:BJ132" si="33">U69-AP69</f>
        <v>0</v>
      </c>
      <c r="BK69" s="40" t="s">
        <v>93</v>
      </c>
      <c r="BL69" s="40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</row>
    <row r="70" spans="1:76">
      <c r="A70" s="40">
        <v>66</v>
      </c>
      <c r="B70" s="50">
        <v>1</v>
      </c>
      <c r="C70" s="40" t="s">
        <v>186</v>
      </c>
      <c r="D70" s="40" t="s">
        <v>82</v>
      </c>
      <c r="E70" s="40" t="s">
        <v>83</v>
      </c>
      <c r="F70" s="40" t="s">
        <v>84</v>
      </c>
      <c r="G70" s="40" t="s">
        <v>85</v>
      </c>
      <c r="H70" s="40"/>
      <c r="I70" s="40" t="s">
        <v>178</v>
      </c>
      <c r="J70" s="40" t="s">
        <v>87</v>
      </c>
      <c r="K70" s="40" t="s">
        <v>87</v>
      </c>
      <c r="L70" s="40" t="s">
        <v>87</v>
      </c>
      <c r="M70" s="40" t="s">
        <v>88</v>
      </c>
      <c r="N70" s="41" t="s">
        <v>168</v>
      </c>
      <c r="O70" s="42"/>
      <c r="P70" s="43" t="str">
        <f t="shared" si="25"/>
        <v>1996/11/05</v>
      </c>
      <c r="Q70" s="44">
        <f t="shared" si="28"/>
        <v>1996</v>
      </c>
      <c r="R70" s="44">
        <f t="shared" si="26"/>
        <v>11</v>
      </c>
      <c r="S70" s="44">
        <f t="shared" si="27"/>
        <v>5</v>
      </c>
      <c r="T70" s="40">
        <f t="shared" si="29"/>
        <v>1996</v>
      </c>
      <c r="U70" s="45">
        <v>1</v>
      </c>
      <c r="V70" s="46">
        <v>1</v>
      </c>
      <c r="W70" s="40"/>
      <c r="X70" s="47">
        <v>0</v>
      </c>
      <c r="Y70" s="47">
        <f t="shared" si="30"/>
        <v>1</v>
      </c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7">
        <v>0</v>
      </c>
      <c r="AP70" s="48">
        <f t="shared" si="31"/>
        <v>1</v>
      </c>
      <c r="AQ70" s="40" t="s">
        <v>180</v>
      </c>
      <c r="AR70" s="40"/>
      <c r="AS70" s="40"/>
      <c r="AT70" s="40"/>
      <c r="AU70" s="40"/>
      <c r="AV70" s="40" t="s">
        <v>178</v>
      </c>
      <c r="AW70" s="40"/>
      <c r="AX70" s="40"/>
      <c r="AY70" s="40"/>
      <c r="AZ70" s="40"/>
      <c r="BA70" s="40"/>
      <c r="BB70" s="40"/>
      <c r="BC70" s="49">
        <v>1249</v>
      </c>
      <c r="BD70" s="40" t="s">
        <v>91</v>
      </c>
      <c r="BE70" s="40"/>
      <c r="BF70" s="45">
        <v>680</v>
      </c>
      <c r="BG70" s="40" t="s">
        <v>92</v>
      </c>
      <c r="BH70" s="44">
        <f t="shared" si="32"/>
        <v>24</v>
      </c>
      <c r="BI70" s="40"/>
      <c r="BJ70" s="48">
        <f t="shared" si="33"/>
        <v>0</v>
      </c>
      <c r="BK70" s="40" t="s">
        <v>93</v>
      </c>
      <c r="BL70" s="40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</row>
    <row r="71" spans="1:76">
      <c r="A71" s="40">
        <v>67</v>
      </c>
      <c r="B71" s="50">
        <v>1</v>
      </c>
      <c r="C71" s="40" t="s">
        <v>187</v>
      </c>
      <c r="D71" s="40" t="s">
        <v>82</v>
      </c>
      <c r="E71" s="40" t="s">
        <v>83</v>
      </c>
      <c r="F71" s="40" t="s">
        <v>84</v>
      </c>
      <c r="G71" s="40" t="s">
        <v>85</v>
      </c>
      <c r="H71" s="40"/>
      <c r="I71" s="40" t="s">
        <v>188</v>
      </c>
      <c r="J71" s="40" t="s">
        <v>87</v>
      </c>
      <c r="K71" s="40" t="s">
        <v>87</v>
      </c>
      <c r="L71" s="40" t="s">
        <v>87</v>
      </c>
      <c r="M71" s="40" t="s">
        <v>88</v>
      </c>
      <c r="N71" s="41" t="s">
        <v>189</v>
      </c>
      <c r="O71" s="42"/>
      <c r="P71" s="43" t="str">
        <f t="shared" si="25"/>
        <v>2001/08/10</v>
      </c>
      <c r="Q71" s="44">
        <f t="shared" si="28"/>
        <v>2001</v>
      </c>
      <c r="R71" s="44">
        <f t="shared" si="26"/>
        <v>8</v>
      </c>
      <c r="S71" s="44">
        <f t="shared" si="27"/>
        <v>10</v>
      </c>
      <c r="T71" s="40">
        <f t="shared" si="29"/>
        <v>2001</v>
      </c>
      <c r="U71" s="45">
        <f t="shared" si="18"/>
        <v>3951480</v>
      </c>
      <c r="V71" s="46">
        <v>1</v>
      </c>
      <c r="W71" s="40"/>
      <c r="X71" s="47">
        <v>0</v>
      </c>
      <c r="Y71" s="47">
        <f t="shared" si="30"/>
        <v>3951480</v>
      </c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7">
        <v>0</v>
      </c>
      <c r="AP71" s="48">
        <f t="shared" si="31"/>
        <v>3951480</v>
      </c>
      <c r="AQ71" s="40" t="s">
        <v>180</v>
      </c>
      <c r="AR71" s="40"/>
      <c r="AS71" s="40"/>
      <c r="AT71" s="40"/>
      <c r="AU71" s="40"/>
      <c r="AV71" s="40" t="s">
        <v>188</v>
      </c>
      <c r="AW71" s="40"/>
      <c r="AX71" s="40"/>
      <c r="AY71" s="40"/>
      <c r="AZ71" s="40"/>
      <c r="BA71" s="40"/>
      <c r="BB71" s="40"/>
      <c r="BC71" s="49">
        <v>5960</v>
      </c>
      <c r="BD71" s="40" t="s">
        <v>91</v>
      </c>
      <c r="BE71" s="40"/>
      <c r="BF71" s="45">
        <v>663</v>
      </c>
      <c r="BG71" s="40" t="s">
        <v>97</v>
      </c>
      <c r="BH71" s="44">
        <f t="shared" si="32"/>
        <v>19</v>
      </c>
      <c r="BI71" s="40"/>
      <c r="BJ71" s="48">
        <f t="shared" si="33"/>
        <v>0</v>
      </c>
      <c r="BK71" s="40" t="s">
        <v>93</v>
      </c>
      <c r="BL71" s="40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</row>
    <row r="72" spans="1:76">
      <c r="A72" s="40">
        <v>68</v>
      </c>
      <c r="B72" s="50">
        <v>1</v>
      </c>
      <c r="C72" s="40" t="s">
        <v>190</v>
      </c>
      <c r="D72" s="40" t="s">
        <v>82</v>
      </c>
      <c r="E72" s="40" t="s">
        <v>83</v>
      </c>
      <c r="F72" s="40" t="s">
        <v>84</v>
      </c>
      <c r="G72" s="40" t="s">
        <v>85</v>
      </c>
      <c r="H72" s="40"/>
      <c r="I72" s="40" t="s">
        <v>191</v>
      </c>
      <c r="J72" s="40" t="s">
        <v>87</v>
      </c>
      <c r="K72" s="40" t="s">
        <v>87</v>
      </c>
      <c r="L72" s="40" t="s">
        <v>87</v>
      </c>
      <c r="M72" s="40" t="s">
        <v>88</v>
      </c>
      <c r="N72" s="41" t="s">
        <v>192</v>
      </c>
      <c r="O72" s="42"/>
      <c r="P72" s="43" t="str">
        <f t="shared" si="25"/>
        <v>1985/12/06</v>
      </c>
      <c r="Q72" s="44">
        <f t="shared" si="28"/>
        <v>1985</v>
      </c>
      <c r="R72" s="44">
        <f t="shared" si="26"/>
        <v>12</v>
      </c>
      <c r="S72" s="44">
        <f t="shared" si="27"/>
        <v>6</v>
      </c>
      <c r="T72" s="40">
        <f t="shared" si="29"/>
        <v>1985</v>
      </c>
      <c r="U72" s="45">
        <f t="shared" si="18"/>
        <v>82688936</v>
      </c>
      <c r="V72" s="46">
        <v>1</v>
      </c>
      <c r="W72" s="40"/>
      <c r="X72" s="47">
        <v>0</v>
      </c>
      <c r="Y72" s="47">
        <f t="shared" si="30"/>
        <v>82688936</v>
      </c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7">
        <v>0</v>
      </c>
      <c r="AP72" s="48">
        <f t="shared" si="31"/>
        <v>82688936</v>
      </c>
      <c r="AQ72" s="40" t="s">
        <v>180</v>
      </c>
      <c r="AR72" s="40"/>
      <c r="AS72" s="40"/>
      <c r="AT72" s="40"/>
      <c r="AU72" s="40"/>
      <c r="AV72" s="40" t="s">
        <v>191</v>
      </c>
      <c r="AW72" s="40"/>
      <c r="AX72" s="40"/>
      <c r="AY72" s="40"/>
      <c r="AZ72" s="40"/>
      <c r="BA72" s="40"/>
      <c r="BB72" s="40"/>
      <c r="BC72" s="49">
        <v>11075.4</v>
      </c>
      <c r="BD72" s="40" t="s">
        <v>91</v>
      </c>
      <c r="BE72" s="40"/>
      <c r="BF72" s="45">
        <v>7466</v>
      </c>
      <c r="BG72" s="40" t="s">
        <v>185</v>
      </c>
      <c r="BH72" s="44">
        <f t="shared" si="32"/>
        <v>35</v>
      </c>
      <c r="BI72" s="40"/>
      <c r="BJ72" s="48">
        <f t="shared" si="33"/>
        <v>0</v>
      </c>
      <c r="BK72" s="40" t="s">
        <v>93</v>
      </c>
      <c r="BL72" s="40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</row>
    <row r="73" spans="1:76">
      <c r="A73" s="40">
        <v>69</v>
      </c>
      <c r="B73" s="50">
        <v>1</v>
      </c>
      <c r="C73" s="40" t="s">
        <v>193</v>
      </c>
      <c r="D73" s="40" t="s">
        <v>82</v>
      </c>
      <c r="E73" s="40" t="s">
        <v>83</v>
      </c>
      <c r="F73" s="40" t="s">
        <v>84</v>
      </c>
      <c r="G73" s="40" t="s">
        <v>85</v>
      </c>
      <c r="H73" s="40"/>
      <c r="I73" s="40" t="s">
        <v>178</v>
      </c>
      <c r="J73" s="40" t="s">
        <v>87</v>
      </c>
      <c r="K73" s="40" t="s">
        <v>87</v>
      </c>
      <c r="L73" s="40" t="s">
        <v>87</v>
      </c>
      <c r="M73" s="40" t="s">
        <v>88</v>
      </c>
      <c r="N73" s="41" t="s">
        <v>194</v>
      </c>
      <c r="O73" s="42"/>
      <c r="P73" s="43" t="str">
        <f t="shared" si="25"/>
        <v>1985/10/07</v>
      </c>
      <c r="Q73" s="44">
        <f t="shared" si="28"/>
        <v>1985</v>
      </c>
      <c r="R73" s="44">
        <f t="shared" si="26"/>
        <v>10</v>
      </c>
      <c r="S73" s="44">
        <f t="shared" si="27"/>
        <v>7</v>
      </c>
      <c r="T73" s="40">
        <f t="shared" si="29"/>
        <v>1985</v>
      </c>
      <c r="U73" s="45">
        <v>1</v>
      </c>
      <c r="V73" s="46">
        <v>1</v>
      </c>
      <c r="W73" s="40"/>
      <c r="X73" s="47">
        <v>0</v>
      </c>
      <c r="Y73" s="47">
        <f t="shared" si="30"/>
        <v>1</v>
      </c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7">
        <v>0</v>
      </c>
      <c r="AP73" s="48">
        <f t="shared" si="31"/>
        <v>1</v>
      </c>
      <c r="AQ73" s="40" t="s">
        <v>180</v>
      </c>
      <c r="AR73" s="40"/>
      <c r="AS73" s="40"/>
      <c r="AT73" s="40"/>
      <c r="AU73" s="40"/>
      <c r="AV73" s="40" t="s">
        <v>178</v>
      </c>
      <c r="AW73" s="40"/>
      <c r="AX73" s="40"/>
      <c r="AY73" s="40"/>
      <c r="AZ73" s="40"/>
      <c r="BA73" s="40"/>
      <c r="BB73" s="40"/>
      <c r="BC73" s="49">
        <v>1260</v>
      </c>
      <c r="BD73" s="40" t="s">
        <v>91</v>
      </c>
      <c r="BE73" s="40"/>
      <c r="BF73" s="45">
        <v>680</v>
      </c>
      <c r="BG73" s="40" t="s">
        <v>92</v>
      </c>
      <c r="BH73" s="44">
        <f t="shared" si="32"/>
        <v>35</v>
      </c>
      <c r="BI73" s="40"/>
      <c r="BJ73" s="48">
        <f t="shared" si="33"/>
        <v>0</v>
      </c>
      <c r="BK73" s="40" t="s">
        <v>93</v>
      </c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</row>
    <row r="74" spans="1:76">
      <c r="A74" s="40">
        <v>70</v>
      </c>
      <c r="B74" s="50">
        <v>1</v>
      </c>
      <c r="C74" s="40" t="s">
        <v>195</v>
      </c>
      <c r="D74" s="40" t="s">
        <v>82</v>
      </c>
      <c r="E74" s="40" t="s">
        <v>83</v>
      </c>
      <c r="F74" s="40" t="s">
        <v>84</v>
      </c>
      <c r="G74" s="40" t="s">
        <v>85</v>
      </c>
      <c r="H74" s="40"/>
      <c r="I74" s="40" t="s">
        <v>178</v>
      </c>
      <c r="J74" s="40" t="s">
        <v>87</v>
      </c>
      <c r="K74" s="40" t="s">
        <v>87</v>
      </c>
      <c r="L74" s="40" t="s">
        <v>87</v>
      </c>
      <c r="M74" s="40" t="s">
        <v>88</v>
      </c>
      <c r="N74" s="41" t="s">
        <v>179</v>
      </c>
      <c r="O74" s="42"/>
      <c r="P74" s="43" t="str">
        <f t="shared" si="25"/>
        <v>1992/09/22</v>
      </c>
      <c r="Q74" s="44">
        <f t="shared" si="28"/>
        <v>1992</v>
      </c>
      <c r="R74" s="44">
        <f t="shared" si="26"/>
        <v>9</v>
      </c>
      <c r="S74" s="44">
        <f t="shared" si="27"/>
        <v>22</v>
      </c>
      <c r="T74" s="40">
        <f t="shared" si="29"/>
        <v>1992</v>
      </c>
      <c r="U74" s="45">
        <v>1</v>
      </c>
      <c r="V74" s="46">
        <v>1</v>
      </c>
      <c r="W74" s="40"/>
      <c r="X74" s="47">
        <v>0</v>
      </c>
      <c r="Y74" s="47">
        <f t="shared" si="30"/>
        <v>1</v>
      </c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7">
        <v>0</v>
      </c>
      <c r="AP74" s="48">
        <f t="shared" si="31"/>
        <v>1</v>
      </c>
      <c r="AQ74" s="40" t="s">
        <v>180</v>
      </c>
      <c r="AR74" s="40"/>
      <c r="AS74" s="40"/>
      <c r="AT74" s="40"/>
      <c r="AU74" s="40"/>
      <c r="AV74" s="40" t="s">
        <v>178</v>
      </c>
      <c r="AW74" s="40"/>
      <c r="AX74" s="40"/>
      <c r="AY74" s="40"/>
      <c r="AZ74" s="40"/>
      <c r="BA74" s="40"/>
      <c r="BB74" s="40"/>
      <c r="BC74" s="49">
        <v>327</v>
      </c>
      <c r="BD74" s="40" t="s">
        <v>91</v>
      </c>
      <c r="BE74" s="40"/>
      <c r="BF74" s="45">
        <v>680</v>
      </c>
      <c r="BG74" s="40" t="s">
        <v>92</v>
      </c>
      <c r="BH74" s="44">
        <f t="shared" si="32"/>
        <v>28</v>
      </c>
      <c r="BI74" s="40"/>
      <c r="BJ74" s="48">
        <f t="shared" si="33"/>
        <v>0</v>
      </c>
      <c r="BK74" s="40" t="s">
        <v>93</v>
      </c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</row>
    <row r="75" spans="1:76">
      <c r="A75" s="40">
        <v>71</v>
      </c>
      <c r="B75" s="50">
        <v>1</v>
      </c>
      <c r="C75" s="40" t="s">
        <v>196</v>
      </c>
      <c r="D75" s="40" t="s">
        <v>82</v>
      </c>
      <c r="E75" s="40" t="s">
        <v>83</v>
      </c>
      <c r="F75" s="40" t="s">
        <v>84</v>
      </c>
      <c r="G75" s="40" t="s">
        <v>85</v>
      </c>
      <c r="H75" s="40"/>
      <c r="I75" s="40" t="s">
        <v>178</v>
      </c>
      <c r="J75" s="40" t="s">
        <v>87</v>
      </c>
      <c r="K75" s="40" t="s">
        <v>87</v>
      </c>
      <c r="L75" s="40" t="s">
        <v>87</v>
      </c>
      <c r="M75" s="40" t="s">
        <v>88</v>
      </c>
      <c r="N75" s="41" t="s">
        <v>179</v>
      </c>
      <c r="O75" s="42"/>
      <c r="P75" s="43" t="str">
        <f t="shared" si="25"/>
        <v>1992/09/22</v>
      </c>
      <c r="Q75" s="44">
        <f t="shared" si="28"/>
        <v>1992</v>
      </c>
      <c r="R75" s="44">
        <f t="shared" si="26"/>
        <v>9</v>
      </c>
      <c r="S75" s="44">
        <f t="shared" si="27"/>
        <v>22</v>
      </c>
      <c r="T75" s="40">
        <f t="shared" si="29"/>
        <v>1992</v>
      </c>
      <c r="U75" s="45">
        <v>1</v>
      </c>
      <c r="V75" s="46">
        <v>1</v>
      </c>
      <c r="W75" s="40"/>
      <c r="X75" s="47">
        <v>0</v>
      </c>
      <c r="Y75" s="47">
        <f t="shared" si="30"/>
        <v>1</v>
      </c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7">
        <v>0</v>
      </c>
      <c r="AP75" s="48">
        <f t="shared" si="31"/>
        <v>1</v>
      </c>
      <c r="AQ75" s="40" t="s">
        <v>180</v>
      </c>
      <c r="AR75" s="40"/>
      <c r="AS75" s="40"/>
      <c r="AT75" s="40"/>
      <c r="AU75" s="40"/>
      <c r="AV75" s="40" t="s">
        <v>178</v>
      </c>
      <c r="AW75" s="40"/>
      <c r="AX75" s="40"/>
      <c r="AY75" s="40"/>
      <c r="AZ75" s="40"/>
      <c r="BA75" s="40"/>
      <c r="BB75" s="40"/>
      <c r="BC75" s="49">
        <v>24</v>
      </c>
      <c r="BD75" s="40" t="s">
        <v>91</v>
      </c>
      <c r="BE75" s="40"/>
      <c r="BF75" s="45">
        <v>663</v>
      </c>
      <c r="BG75" s="40" t="s">
        <v>119</v>
      </c>
      <c r="BH75" s="44">
        <f t="shared" si="32"/>
        <v>28</v>
      </c>
      <c r="BI75" s="40"/>
      <c r="BJ75" s="48">
        <f t="shared" si="33"/>
        <v>0</v>
      </c>
      <c r="BK75" s="40" t="s">
        <v>93</v>
      </c>
      <c r="BL75" s="40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</row>
    <row r="76" spans="1:76">
      <c r="A76" s="40">
        <v>72</v>
      </c>
      <c r="B76" s="50">
        <v>1</v>
      </c>
      <c r="C76" s="40" t="s">
        <v>197</v>
      </c>
      <c r="D76" s="40" t="s">
        <v>82</v>
      </c>
      <c r="E76" s="40" t="s">
        <v>83</v>
      </c>
      <c r="F76" s="40" t="s">
        <v>84</v>
      </c>
      <c r="G76" s="40" t="s">
        <v>85</v>
      </c>
      <c r="H76" s="40"/>
      <c r="I76" s="40" t="s">
        <v>178</v>
      </c>
      <c r="J76" s="40" t="s">
        <v>87</v>
      </c>
      <c r="K76" s="40" t="s">
        <v>87</v>
      </c>
      <c r="L76" s="40" t="s">
        <v>87</v>
      </c>
      <c r="M76" s="40" t="s">
        <v>88</v>
      </c>
      <c r="N76" s="41" t="s">
        <v>198</v>
      </c>
      <c r="O76" s="42"/>
      <c r="P76" s="43" t="str">
        <f t="shared" si="25"/>
        <v>1997/11/26</v>
      </c>
      <c r="Q76" s="44">
        <f t="shared" si="28"/>
        <v>1997</v>
      </c>
      <c r="R76" s="44">
        <f t="shared" si="26"/>
        <v>11</v>
      </c>
      <c r="S76" s="44">
        <f t="shared" si="27"/>
        <v>26</v>
      </c>
      <c r="T76" s="40">
        <f t="shared" si="29"/>
        <v>1997</v>
      </c>
      <c r="U76" s="45">
        <v>1</v>
      </c>
      <c r="V76" s="46">
        <v>1</v>
      </c>
      <c r="W76" s="40"/>
      <c r="X76" s="47">
        <v>0</v>
      </c>
      <c r="Y76" s="47">
        <f t="shared" si="30"/>
        <v>1</v>
      </c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7">
        <v>0</v>
      </c>
      <c r="AP76" s="48">
        <f t="shared" si="31"/>
        <v>1</v>
      </c>
      <c r="AQ76" s="40" t="s">
        <v>180</v>
      </c>
      <c r="AR76" s="40"/>
      <c r="AS76" s="40"/>
      <c r="AT76" s="40"/>
      <c r="AU76" s="40"/>
      <c r="AV76" s="40" t="s">
        <v>178</v>
      </c>
      <c r="AW76" s="40"/>
      <c r="AX76" s="40"/>
      <c r="AY76" s="40"/>
      <c r="AZ76" s="40"/>
      <c r="BA76" s="40"/>
      <c r="BB76" s="40"/>
      <c r="BC76" s="49">
        <v>1.35</v>
      </c>
      <c r="BD76" s="40" t="s">
        <v>91</v>
      </c>
      <c r="BE76" s="40"/>
      <c r="BF76" s="45">
        <v>663</v>
      </c>
      <c r="BG76" s="40" t="s">
        <v>97</v>
      </c>
      <c r="BH76" s="44">
        <f t="shared" si="32"/>
        <v>23</v>
      </c>
      <c r="BI76" s="40"/>
      <c r="BJ76" s="48">
        <f t="shared" si="33"/>
        <v>0</v>
      </c>
      <c r="BK76" s="40" t="s">
        <v>93</v>
      </c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</row>
    <row r="77" spans="1:76">
      <c r="A77" s="40">
        <v>73</v>
      </c>
      <c r="B77" s="50">
        <v>1</v>
      </c>
      <c r="C77" s="40" t="s">
        <v>199</v>
      </c>
      <c r="D77" s="40" t="s">
        <v>82</v>
      </c>
      <c r="E77" s="40" t="s">
        <v>83</v>
      </c>
      <c r="F77" s="40" t="s">
        <v>84</v>
      </c>
      <c r="G77" s="40" t="s">
        <v>85</v>
      </c>
      <c r="H77" s="40"/>
      <c r="I77" s="40" t="s">
        <v>200</v>
      </c>
      <c r="J77" s="40" t="s">
        <v>87</v>
      </c>
      <c r="K77" s="40" t="s">
        <v>87</v>
      </c>
      <c r="L77" s="40" t="s">
        <v>87</v>
      </c>
      <c r="M77" s="40" t="s">
        <v>88</v>
      </c>
      <c r="N77" s="41" t="s">
        <v>198</v>
      </c>
      <c r="O77" s="42"/>
      <c r="P77" s="43" t="str">
        <f t="shared" si="25"/>
        <v>1997/11/26</v>
      </c>
      <c r="Q77" s="44">
        <f t="shared" si="28"/>
        <v>1997</v>
      </c>
      <c r="R77" s="44">
        <f t="shared" si="26"/>
        <v>11</v>
      </c>
      <c r="S77" s="44">
        <f t="shared" si="27"/>
        <v>26</v>
      </c>
      <c r="T77" s="40">
        <f t="shared" si="29"/>
        <v>1997</v>
      </c>
      <c r="U77" s="45">
        <f t="shared" si="18"/>
        <v>1601808</v>
      </c>
      <c r="V77" s="46">
        <v>1</v>
      </c>
      <c r="W77" s="40"/>
      <c r="X77" s="47">
        <v>0</v>
      </c>
      <c r="Y77" s="47">
        <f t="shared" si="30"/>
        <v>1601808</v>
      </c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7">
        <v>0</v>
      </c>
      <c r="AP77" s="48">
        <f t="shared" si="31"/>
        <v>1601808</v>
      </c>
      <c r="AQ77" s="40" t="s">
        <v>180</v>
      </c>
      <c r="AR77" s="40"/>
      <c r="AS77" s="40"/>
      <c r="AT77" s="40"/>
      <c r="AU77" s="40"/>
      <c r="AV77" s="40" t="s">
        <v>200</v>
      </c>
      <c r="AW77" s="40"/>
      <c r="AX77" s="40"/>
      <c r="AY77" s="40"/>
      <c r="AZ77" s="40"/>
      <c r="BA77" s="40"/>
      <c r="BB77" s="40"/>
      <c r="BC77" s="49">
        <v>2416</v>
      </c>
      <c r="BD77" s="40" t="s">
        <v>91</v>
      </c>
      <c r="BE77" s="40"/>
      <c r="BF77" s="45">
        <v>663</v>
      </c>
      <c r="BG77" s="40" t="s">
        <v>97</v>
      </c>
      <c r="BH77" s="44">
        <f t="shared" si="32"/>
        <v>23</v>
      </c>
      <c r="BI77" s="40"/>
      <c r="BJ77" s="48">
        <f t="shared" si="33"/>
        <v>0</v>
      </c>
      <c r="BK77" s="40" t="s">
        <v>93</v>
      </c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</row>
    <row r="78" spans="1:76">
      <c r="A78" s="40">
        <v>74</v>
      </c>
      <c r="B78" s="50">
        <v>1</v>
      </c>
      <c r="C78" s="40" t="s">
        <v>201</v>
      </c>
      <c r="D78" s="40" t="s">
        <v>82</v>
      </c>
      <c r="E78" s="40" t="s">
        <v>83</v>
      </c>
      <c r="F78" s="40" t="s">
        <v>84</v>
      </c>
      <c r="G78" s="40" t="s">
        <v>85</v>
      </c>
      <c r="H78" s="40"/>
      <c r="I78" s="40" t="s">
        <v>200</v>
      </c>
      <c r="J78" s="40" t="s">
        <v>87</v>
      </c>
      <c r="K78" s="40" t="s">
        <v>87</v>
      </c>
      <c r="L78" s="40" t="s">
        <v>87</v>
      </c>
      <c r="M78" s="40" t="s">
        <v>88</v>
      </c>
      <c r="N78" s="41" t="s">
        <v>198</v>
      </c>
      <c r="O78" s="42"/>
      <c r="P78" s="43" t="str">
        <f t="shared" si="25"/>
        <v>1997/11/26</v>
      </c>
      <c r="Q78" s="44">
        <f t="shared" si="28"/>
        <v>1997</v>
      </c>
      <c r="R78" s="44">
        <f t="shared" si="26"/>
        <v>11</v>
      </c>
      <c r="S78" s="44">
        <f t="shared" si="27"/>
        <v>26</v>
      </c>
      <c r="T78" s="40">
        <f t="shared" si="29"/>
        <v>1997</v>
      </c>
      <c r="U78" s="45">
        <f t="shared" si="18"/>
        <v>1101</v>
      </c>
      <c r="V78" s="46">
        <v>1</v>
      </c>
      <c r="W78" s="40"/>
      <c r="X78" s="47">
        <v>0</v>
      </c>
      <c r="Y78" s="47">
        <f t="shared" si="30"/>
        <v>1101</v>
      </c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7">
        <v>0</v>
      </c>
      <c r="AP78" s="48">
        <f t="shared" si="31"/>
        <v>1101</v>
      </c>
      <c r="AQ78" s="40" t="s">
        <v>180</v>
      </c>
      <c r="AR78" s="40"/>
      <c r="AS78" s="40"/>
      <c r="AT78" s="40"/>
      <c r="AU78" s="40"/>
      <c r="AV78" s="40" t="s">
        <v>200</v>
      </c>
      <c r="AW78" s="40"/>
      <c r="AX78" s="40"/>
      <c r="AY78" s="40"/>
      <c r="AZ78" s="40"/>
      <c r="BA78" s="40"/>
      <c r="BB78" s="40"/>
      <c r="BC78" s="49">
        <v>1.66</v>
      </c>
      <c r="BD78" s="40" t="s">
        <v>91</v>
      </c>
      <c r="BE78" s="40"/>
      <c r="BF78" s="45">
        <v>663</v>
      </c>
      <c r="BG78" s="40" t="s">
        <v>97</v>
      </c>
      <c r="BH78" s="44">
        <f t="shared" si="32"/>
        <v>23</v>
      </c>
      <c r="BI78" s="40"/>
      <c r="BJ78" s="48">
        <f t="shared" si="33"/>
        <v>0</v>
      </c>
      <c r="BK78" s="40" t="s">
        <v>93</v>
      </c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</row>
    <row r="79" spans="1:76">
      <c r="A79" s="40">
        <v>75</v>
      </c>
      <c r="B79" s="50">
        <v>1</v>
      </c>
      <c r="C79" s="40" t="s">
        <v>202</v>
      </c>
      <c r="D79" s="40" t="s">
        <v>82</v>
      </c>
      <c r="E79" s="40" t="s">
        <v>83</v>
      </c>
      <c r="F79" s="40" t="s">
        <v>84</v>
      </c>
      <c r="G79" s="40" t="s">
        <v>85</v>
      </c>
      <c r="H79" s="40"/>
      <c r="I79" s="40" t="s">
        <v>200</v>
      </c>
      <c r="J79" s="40" t="s">
        <v>87</v>
      </c>
      <c r="K79" s="40" t="s">
        <v>87</v>
      </c>
      <c r="L79" s="40" t="s">
        <v>87</v>
      </c>
      <c r="M79" s="40" t="s">
        <v>88</v>
      </c>
      <c r="N79" s="41" t="s">
        <v>198</v>
      </c>
      <c r="O79" s="42"/>
      <c r="P79" s="43" t="str">
        <f t="shared" si="25"/>
        <v>1997/11/26</v>
      </c>
      <c r="Q79" s="44">
        <f t="shared" si="28"/>
        <v>1997</v>
      </c>
      <c r="R79" s="44">
        <f t="shared" si="26"/>
        <v>11</v>
      </c>
      <c r="S79" s="44">
        <f t="shared" si="27"/>
        <v>26</v>
      </c>
      <c r="T79" s="40">
        <f t="shared" si="29"/>
        <v>1997</v>
      </c>
      <c r="U79" s="45">
        <f t="shared" si="18"/>
        <v>497</v>
      </c>
      <c r="V79" s="46">
        <v>1</v>
      </c>
      <c r="W79" s="40"/>
      <c r="X79" s="47">
        <v>0</v>
      </c>
      <c r="Y79" s="47">
        <f t="shared" si="30"/>
        <v>497</v>
      </c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7">
        <v>0</v>
      </c>
      <c r="AP79" s="48">
        <f t="shared" si="31"/>
        <v>497</v>
      </c>
      <c r="AQ79" s="40" t="s">
        <v>180</v>
      </c>
      <c r="AR79" s="40"/>
      <c r="AS79" s="40"/>
      <c r="AT79" s="40"/>
      <c r="AU79" s="40"/>
      <c r="AV79" s="40" t="s">
        <v>200</v>
      </c>
      <c r="AW79" s="40"/>
      <c r="AX79" s="40"/>
      <c r="AY79" s="40"/>
      <c r="AZ79" s="40"/>
      <c r="BA79" s="40"/>
      <c r="BB79" s="40"/>
      <c r="BC79" s="49">
        <v>0.75</v>
      </c>
      <c r="BD79" s="40" t="s">
        <v>91</v>
      </c>
      <c r="BE79" s="40"/>
      <c r="BF79" s="45">
        <v>663</v>
      </c>
      <c r="BG79" s="40" t="s">
        <v>97</v>
      </c>
      <c r="BH79" s="44">
        <f t="shared" si="32"/>
        <v>23</v>
      </c>
      <c r="BI79" s="40"/>
      <c r="BJ79" s="48">
        <f t="shared" si="33"/>
        <v>0</v>
      </c>
      <c r="BK79" s="40" t="s">
        <v>93</v>
      </c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</row>
    <row r="80" spans="1:76">
      <c r="A80" s="40">
        <v>76</v>
      </c>
      <c r="B80" s="50">
        <v>1</v>
      </c>
      <c r="C80" s="40" t="s">
        <v>203</v>
      </c>
      <c r="D80" s="40" t="s">
        <v>82</v>
      </c>
      <c r="E80" s="40" t="s">
        <v>83</v>
      </c>
      <c r="F80" s="40" t="s">
        <v>84</v>
      </c>
      <c r="G80" s="40" t="s">
        <v>85</v>
      </c>
      <c r="H80" s="40"/>
      <c r="I80" s="40" t="s">
        <v>200</v>
      </c>
      <c r="J80" s="40" t="s">
        <v>87</v>
      </c>
      <c r="K80" s="40" t="s">
        <v>87</v>
      </c>
      <c r="L80" s="40" t="s">
        <v>87</v>
      </c>
      <c r="M80" s="40" t="s">
        <v>88</v>
      </c>
      <c r="N80" s="41" t="s">
        <v>198</v>
      </c>
      <c r="O80" s="42"/>
      <c r="P80" s="43" t="str">
        <f t="shared" si="25"/>
        <v>1997/11/26</v>
      </c>
      <c r="Q80" s="44">
        <f t="shared" si="28"/>
        <v>1997</v>
      </c>
      <c r="R80" s="44">
        <f t="shared" si="26"/>
        <v>11</v>
      </c>
      <c r="S80" s="44">
        <f t="shared" si="27"/>
        <v>26</v>
      </c>
      <c r="T80" s="40">
        <f t="shared" si="29"/>
        <v>1997</v>
      </c>
      <c r="U80" s="45">
        <f t="shared" si="18"/>
        <v>40443</v>
      </c>
      <c r="V80" s="46">
        <v>1</v>
      </c>
      <c r="W80" s="40"/>
      <c r="X80" s="47">
        <v>0</v>
      </c>
      <c r="Y80" s="47">
        <f t="shared" si="30"/>
        <v>40443</v>
      </c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7">
        <v>0</v>
      </c>
      <c r="AP80" s="48">
        <f t="shared" si="31"/>
        <v>40443</v>
      </c>
      <c r="AQ80" s="40" t="s">
        <v>180</v>
      </c>
      <c r="AR80" s="40"/>
      <c r="AS80" s="40"/>
      <c r="AT80" s="40"/>
      <c r="AU80" s="40"/>
      <c r="AV80" s="40" t="s">
        <v>200</v>
      </c>
      <c r="AW80" s="40"/>
      <c r="AX80" s="40"/>
      <c r="AY80" s="40"/>
      <c r="AZ80" s="40"/>
      <c r="BA80" s="40"/>
      <c r="BB80" s="40"/>
      <c r="BC80" s="49">
        <v>61</v>
      </c>
      <c r="BD80" s="40" t="s">
        <v>91</v>
      </c>
      <c r="BE80" s="40"/>
      <c r="BF80" s="45">
        <v>663</v>
      </c>
      <c r="BG80" s="40" t="s">
        <v>97</v>
      </c>
      <c r="BH80" s="44">
        <f t="shared" si="32"/>
        <v>23</v>
      </c>
      <c r="BI80" s="40"/>
      <c r="BJ80" s="48">
        <f t="shared" si="33"/>
        <v>0</v>
      </c>
      <c r="BK80" s="40" t="s">
        <v>93</v>
      </c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</row>
    <row r="81" spans="1:76">
      <c r="A81" s="40">
        <v>77</v>
      </c>
      <c r="B81" s="50">
        <v>1</v>
      </c>
      <c r="C81" s="40" t="s">
        <v>204</v>
      </c>
      <c r="D81" s="40" t="s">
        <v>82</v>
      </c>
      <c r="E81" s="40" t="s">
        <v>83</v>
      </c>
      <c r="F81" s="40" t="s">
        <v>84</v>
      </c>
      <c r="G81" s="40" t="s">
        <v>85</v>
      </c>
      <c r="H81" s="40"/>
      <c r="I81" s="40" t="s">
        <v>200</v>
      </c>
      <c r="J81" s="40" t="s">
        <v>87</v>
      </c>
      <c r="K81" s="40" t="s">
        <v>87</v>
      </c>
      <c r="L81" s="40" t="s">
        <v>87</v>
      </c>
      <c r="M81" s="40" t="s">
        <v>88</v>
      </c>
      <c r="N81" s="41" t="s">
        <v>198</v>
      </c>
      <c r="O81" s="42"/>
      <c r="P81" s="43" t="str">
        <f t="shared" si="25"/>
        <v>1997/11/26</v>
      </c>
      <c r="Q81" s="44">
        <f t="shared" si="28"/>
        <v>1997</v>
      </c>
      <c r="R81" s="44">
        <f t="shared" si="26"/>
        <v>11</v>
      </c>
      <c r="S81" s="44">
        <f t="shared" si="27"/>
        <v>26</v>
      </c>
      <c r="T81" s="40">
        <f t="shared" si="29"/>
        <v>1997</v>
      </c>
      <c r="U81" s="45">
        <f t="shared" si="18"/>
        <v>3985956</v>
      </c>
      <c r="V81" s="46">
        <v>1</v>
      </c>
      <c r="W81" s="40"/>
      <c r="X81" s="47">
        <v>0</v>
      </c>
      <c r="Y81" s="47">
        <f t="shared" si="30"/>
        <v>3985956</v>
      </c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7">
        <v>0</v>
      </c>
      <c r="AP81" s="48">
        <f t="shared" si="31"/>
        <v>3985956</v>
      </c>
      <c r="AQ81" s="40" t="s">
        <v>180</v>
      </c>
      <c r="AR81" s="40"/>
      <c r="AS81" s="40"/>
      <c r="AT81" s="40"/>
      <c r="AU81" s="40"/>
      <c r="AV81" s="40" t="s">
        <v>200</v>
      </c>
      <c r="AW81" s="40"/>
      <c r="AX81" s="40"/>
      <c r="AY81" s="40"/>
      <c r="AZ81" s="40"/>
      <c r="BA81" s="40"/>
      <c r="BB81" s="40"/>
      <c r="BC81" s="49">
        <v>6012</v>
      </c>
      <c r="BD81" s="40" t="s">
        <v>91</v>
      </c>
      <c r="BE81" s="40"/>
      <c r="BF81" s="45">
        <v>663</v>
      </c>
      <c r="BG81" s="40" t="s">
        <v>97</v>
      </c>
      <c r="BH81" s="44">
        <f t="shared" si="32"/>
        <v>23</v>
      </c>
      <c r="BI81" s="40"/>
      <c r="BJ81" s="48">
        <f t="shared" si="33"/>
        <v>0</v>
      </c>
      <c r="BK81" s="40" t="s">
        <v>93</v>
      </c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</row>
    <row r="82" spans="1:76">
      <c r="A82" s="40">
        <v>78</v>
      </c>
      <c r="B82" s="50">
        <v>1</v>
      </c>
      <c r="C82" s="40" t="s">
        <v>205</v>
      </c>
      <c r="D82" s="40" t="s">
        <v>82</v>
      </c>
      <c r="E82" s="40" t="s">
        <v>83</v>
      </c>
      <c r="F82" s="40" t="s">
        <v>84</v>
      </c>
      <c r="G82" s="40" t="s">
        <v>85</v>
      </c>
      <c r="H82" s="40"/>
      <c r="I82" s="40" t="s">
        <v>178</v>
      </c>
      <c r="J82" s="40" t="s">
        <v>87</v>
      </c>
      <c r="K82" s="40" t="s">
        <v>87</v>
      </c>
      <c r="L82" s="40" t="s">
        <v>87</v>
      </c>
      <c r="M82" s="40" t="s">
        <v>88</v>
      </c>
      <c r="N82" s="41" t="s">
        <v>206</v>
      </c>
      <c r="O82" s="42"/>
      <c r="P82" s="43" t="str">
        <f t="shared" si="25"/>
        <v>1998/06/25</v>
      </c>
      <c r="Q82" s="44">
        <f t="shared" si="28"/>
        <v>1998</v>
      </c>
      <c r="R82" s="44">
        <f t="shared" si="26"/>
        <v>6</v>
      </c>
      <c r="S82" s="44">
        <f t="shared" si="27"/>
        <v>25</v>
      </c>
      <c r="T82" s="40">
        <f t="shared" si="29"/>
        <v>1998</v>
      </c>
      <c r="U82" s="45">
        <v>1</v>
      </c>
      <c r="V82" s="46">
        <v>1</v>
      </c>
      <c r="W82" s="40"/>
      <c r="X82" s="47">
        <v>0</v>
      </c>
      <c r="Y82" s="47">
        <f t="shared" si="30"/>
        <v>1</v>
      </c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7">
        <v>0</v>
      </c>
      <c r="AP82" s="48">
        <f t="shared" si="31"/>
        <v>1</v>
      </c>
      <c r="AQ82" s="40" t="s">
        <v>180</v>
      </c>
      <c r="AR82" s="40"/>
      <c r="AS82" s="40"/>
      <c r="AT82" s="40"/>
      <c r="AU82" s="40"/>
      <c r="AV82" s="40" t="s">
        <v>178</v>
      </c>
      <c r="AW82" s="40"/>
      <c r="AX82" s="40"/>
      <c r="AY82" s="40"/>
      <c r="AZ82" s="40"/>
      <c r="BA82" s="40"/>
      <c r="BB82" s="40"/>
      <c r="BC82" s="49">
        <v>168</v>
      </c>
      <c r="BD82" s="40" t="s">
        <v>91</v>
      </c>
      <c r="BE82" s="40"/>
      <c r="BF82" s="45">
        <v>663</v>
      </c>
      <c r="BG82" s="40" t="s">
        <v>119</v>
      </c>
      <c r="BH82" s="44">
        <f t="shared" si="32"/>
        <v>22</v>
      </c>
      <c r="BI82" s="40"/>
      <c r="BJ82" s="48">
        <f t="shared" si="33"/>
        <v>0</v>
      </c>
      <c r="BK82" s="40" t="s">
        <v>93</v>
      </c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</row>
    <row r="83" spans="1:76">
      <c r="A83" s="40">
        <v>79</v>
      </c>
      <c r="B83" s="50">
        <v>1</v>
      </c>
      <c r="C83" s="40" t="s">
        <v>207</v>
      </c>
      <c r="D83" s="40" t="s">
        <v>82</v>
      </c>
      <c r="E83" s="40" t="s">
        <v>83</v>
      </c>
      <c r="F83" s="40" t="s">
        <v>84</v>
      </c>
      <c r="G83" s="40" t="s">
        <v>85</v>
      </c>
      <c r="H83" s="40"/>
      <c r="I83" s="40" t="s">
        <v>178</v>
      </c>
      <c r="J83" s="40" t="s">
        <v>87</v>
      </c>
      <c r="K83" s="40" t="s">
        <v>87</v>
      </c>
      <c r="L83" s="40" t="s">
        <v>87</v>
      </c>
      <c r="M83" s="40" t="s">
        <v>88</v>
      </c>
      <c r="N83" s="41" t="s">
        <v>206</v>
      </c>
      <c r="O83" s="42"/>
      <c r="P83" s="43" t="str">
        <f t="shared" si="25"/>
        <v>1998/06/25</v>
      </c>
      <c r="Q83" s="44">
        <f t="shared" si="28"/>
        <v>1998</v>
      </c>
      <c r="R83" s="44">
        <f t="shared" si="26"/>
        <v>6</v>
      </c>
      <c r="S83" s="44">
        <f t="shared" si="27"/>
        <v>25</v>
      </c>
      <c r="T83" s="40">
        <f t="shared" si="29"/>
        <v>1998</v>
      </c>
      <c r="U83" s="45">
        <v>1</v>
      </c>
      <c r="V83" s="46">
        <v>1</v>
      </c>
      <c r="W83" s="40"/>
      <c r="X83" s="47">
        <v>0</v>
      </c>
      <c r="Y83" s="47">
        <f t="shared" si="30"/>
        <v>1</v>
      </c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7">
        <v>0</v>
      </c>
      <c r="AP83" s="48">
        <f t="shared" si="31"/>
        <v>1</v>
      </c>
      <c r="AQ83" s="40" t="s">
        <v>180</v>
      </c>
      <c r="AR83" s="40"/>
      <c r="AS83" s="40"/>
      <c r="AT83" s="40"/>
      <c r="AU83" s="40"/>
      <c r="AV83" s="40" t="s">
        <v>178</v>
      </c>
      <c r="AW83" s="40"/>
      <c r="AX83" s="40"/>
      <c r="AY83" s="40"/>
      <c r="AZ83" s="40"/>
      <c r="BA83" s="40"/>
      <c r="BB83" s="40"/>
      <c r="BC83" s="49">
        <v>853</v>
      </c>
      <c r="BD83" s="40" t="s">
        <v>91</v>
      </c>
      <c r="BE83" s="40"/>
      <c r="BF83" s="45">
        <v>663</v>
      </c>
      <c r="BG83" s="40" t="s">
        <v>119</v>
      </c>
      <c r="BH83" s="44">
        <f t="shared" si="32"/>
        <v>22</v>
      </c>
      <c r="BI83" s="40"/>
      <c r="BJ83" s="48">
        <f t="shared" si="33"/>
        <v>0</v>
      </c>
      <c r="BK83" s="40" t="s">
        <v>93</v>
      </c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  <c r="BW83" s="40"/>
      <c r="BX83" s="40"/>
    </row>
    <row r="84" spans="1:76">
      <c r="A84" s="40">
        <v>80</v>
      </c>
      <c r="B84" s="50">
        <v>1</v>
      </c>
      <c r="C84" s="40" t="s">
        <v>208</v>
      </c>
      <c r="D84" s="40" t="s">
        <v>82</v>
      </c>
      <c r="E84" s="40" t="s">
        <v>83</v>
      </c>
      <c r="F84" s="40" t="s">
        <v>84</v>
      </c>
      <c r="G84" s="40" t="s">
        <v>85</v>
      </c>
      <c r="H84" s="40"/>
      <c r="I84" s="40" t="s">
        <v>178</v>
      </c>
      <c r="J84" s="40" t="s">
        <v>87</v>
      </c>
      <c r="K84" s="40" t="s">
        <v>87</v>
      </c>
      <c r="L84" s="40" t="s">
        <v>87</v>
      </c>
      <c r="M84" s="40" t="s">
        <v>88</v>
      </c>
      <c r="N84" s="41" t="s">
        <v>206</v>
      </c>
      <c r="O84" s="42"/>
      <c r="P84" s="43" t="str">
        <f t="shared" si="25"/>
        <v>1998/06/25</v>
      </c>
      <c r="Q84" s="44">
        <f t="shared" si="28"/>
        <v>1998</v>
      </c>
      <c r="R84" s="44">
        <f t="shared" si="26"/>
        <v>6</v>
      </c>
      <c r="S84" s="44">
        <f t="shared" si="27"/>
        <v>25</v>
      </c>
      <c r="T84" s="40">
        <f t="shared" si="29"/>
        <v>1998</v>
      </c>
      <c r="U84" s="45">
        <v>1</v>
      </c>
      <c r="V84" s="46">
        <v>1</v>
      </c>
      <c r="W84" s="40"/>
      <c r="X84" s="47">
        <v>0</v>
      </c>
      <c r="Y84" s="47">
        <f t="shared" si="30"/>
        <v>1</v>
      </c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7">
        <v>0</v>
      </c>
      <c r="AP84" s="48">
        <f t="shared" si="31"/>
        <v>1</v>
      </c>
      <c r="AQ84" s="40" t="s">
        <v>180</v>
      </c>
      <c r="AR84" s="40"/>
      <c r="AS84" s="40"/>
      <c r="AT84" s="40"/>
      <c r="AU84" s="40"/>
      <c r="AV84" s="40" t="s">
        <v>178</v>
      </c>
      <c r="AW84" s="40"/>
      <c r="AX84" s="40"/>
      <c r="AY84" s="40"/>
      <c r="AZ84" s="40"/>
      <c r="BA84" s="40"/>
      <c r="BB84" s="40"/>
      <c r="BC84" s="49">
        <v>227</v>
      </c>
      <c r="BD84" s="40" t="s">
        <v>91</v>
      </c>
      <c r="BE84" s="40"/>
      <c r="BF84" s="45">
        <v>663</v>
      </c>
      <c r="BG84" s="40" t="s">
        <v>119</v>
      </c>
      <c r="BH84" s="44">
        <f t="shared" si="32"/>
        <v>22</v>
      </c>
      <c r="BI84" s="40"/>
      <c r="BJ84" s="48">
        <f t="shared" si="33"/>
        <v>0</v>
      </c>
      <c r="BK84" s="40" t="s">
        <v>93</v>
      </c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</row>
    <row r="85" spans="1:76">
      <c r="A85" s="40">
        <v>81</v>
      </c>
      <c r="B85" s="50">
        <v>1</v>
      </c>
      <c r="C85" s="40" t="s">
        <v>209</v>
      </c>
      <c r="D85" s="40" t="s">
        <v>82</v>
      </c>
      <c r="E85" s="40" t="s">
        <v>83</v>
      </c>
      <c r="F85" s="40" t="s">
        <v>84</v>
      </c>
      <c r="G85" s="40" t="s">
        <v>85</v>
      </c>
      <c r="H85" s="40"/>
      <c r="I85" s="40" t="s">
        <v>210</v>
      </c>
      <c r="J85" s="40" t="s">
        <v>87</v>
      </c>
      <c r="K85" s="40" t="s">
        <v>87</v>
      </c>
      <c r="L85" s="40" t="s">
        <v>87</v>
      </c>
      <c r="M85" s="40" t="s">
        <v>88</v>
      </c>
      <c r="N85" s="41" t="s">
        <v>192</v>
      </c>
      <c r="O85" s="42"/>
      <c r="P85" s="43" t="str">
        <f t="shared" si="25"/>
        <v>1985/12/06</v>
      </c>
      <c r="Q85" s="44">
        <f t="shared" si="28"/>
        <v>1985</v>
      </c>
      <c r="R85" s="44">
        <f t="shared" si="26"/>
        <v>12</v>
      </c>
      <c r="S85" s="44">
        <f t="shared" si="27"/>
        <v>6</v>
      </c>
      <c r="T85" s="40">
        <f t="shared" si="29"/>
        <v>1985</v>
      </c>
      <c r="U85" s="45">
        <f t="shared" ref="U85:U140" si="34">ROUND(BC85*BF85,0)</f>
        <v>89402588</v>
      </c>
      <c r="V85" s="46">
        <v>1</v>
      </c>
      <c r="W85" s="40"/>
      <c r="X85" s="47">
        <v>0</v>
      </c>
      <c r="Y85" s="47">
        <f t="shared" si="30"/>
        <v>89402588</v>
      </c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7">
        <v>0</v>
      </c>
      <c r="AP85" s="48">
        <f t="shared" si="31"/>
        <v>89402588</v>
      </c>
      <c r="AQ85" s="40" t="s">
        <v>180</v>
      </c>
      <c r="AR85" s="40"/>
      <c r="AS85" s="40"/>
      <c r="AT85" s="40"/>
      <c r="AU85" s="40"/>
      <c r="AV85" s="40" t="s">
        <v>210</v>
      </c>
      <c r="AW85" s="40"/>
      <c r="AX85" s="40"/>
      <c r="AY85" s="40"/>
      <c r="AZ85" s="40"/>
      <c r="BA85" s="40"/>
      <c r="BB85" s="40"/>
      <c r="BC85" s="49">
        <v>11974.63</v>
      </c>
      <c r="BD85" s="40" t="s">
        <v>91</v>
      </c>
      <c r="BE85" s="40"/>
      <c r="BF85" s="45">
        <v>7466</v>
      </c>
      <c r="BG85" s="40" t="s">
        <v>185</v>
      </c>
      <c r="BH85" s="44">
        <f t="shared" si="32"/>
        <v>35</v>
      </c>
      <c r="BI85" s="40"/>
      <c r="BJ85" s="48">
        <f t="shared" si="33"/>
        <v>0</v>
      </c>
      <c r="BK85" s="40" t="s">
        <v>93</v>
      </c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</row>
    <row r="86" spans="1:76">
      <c r="A86" s="40">
        <v>82</v>
      </c>
      <c r="B86" s="50">
        <v>1</v>
      </c>
      <c r="C86" s="40" t="s">
        <v>211</v>
      </c>
      <c r="D86" s="40" t="s">
        <v>82</v>
      </c>
      <c r="E86" s="40" t="s">
        <v>83</v>
      </c>
      <c r="F86" s="40" t="s">
        <v>84</v>
      </c>
      <c r="G86" s="40" t="s">
        <v>85</v>
      </c>
      <c r="H86" s="40"/>
      <c r="I86" s="40" t="s">
        <v>178</v>
      </c>
      <c r="J86" s="40" t="s">
        <v>87</v>
      </c>
      <c r="K86" s="40" t="s">
        <v>87</v>
      </c>
      <c r="L86" s="40" t="s">
        <v>87</v>
      </c>
      <c r="M86" s="40" t="s">
        <v>88</v>
      </c>
      <c r="N86" s="41" t="s">
        <v>194</v>
      </c>
      <c r="O86" s="42"/>
      <c r="P86" s="43" t="str">
        <f t="shared" si="25"/>
        <v>1985/10/07</v>
      </c>
      <c r="Q86" s="44">
        <f t="shared" si="28"/>
        <v>1985</v>
      </c>
      <c r="R86" s="44">
        <f t="shared" si="26"/>
        <v>10</v>
      </c>
      <c r="S86" s="44">
        <f t="shared" si="27"/>
        <v>7</v>
      </c>
      <c r="T86" s="40">
        <f t="shared" si="29"/>
        <v>1985</v>
      </c>
      <c r="U86" s="45">
        <v>1</v>
      </c>
      <c r="V86" s="46">
        <v>1</v>
      </c>
      <c r="W86" s="40"/>
      <c r="X86" s="47">
        <v>0</v>
      </c>
      <c r="Y86" s="47">
        <f t="shared" si="30"/>
        <v>1</v>
      </c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7">
        <v>0</v>
      </c>
      <c r="AP86" s="48">
        <f t="shared" si="31"/>
        <v>1</v>
      </c>
      <c r="AQ86" s="40" t="s">
        <v>180</v>
      </c>
      <c r="AR86" s="40"/>
      <c r="AS86" s="40"/>
      <c r="AT86" s="40"/>
      <c r="AU86" s="40"/>
      <c r="AV86" s="40" t="s">
        <v>178</v>
      </c>
      <c r="AW86" s="40"/>
      <c r="AX86" s="40"/>
      <c r="AY86" s="40"/>
      <c r="AZ86" s="40"/>
      <c r="BA86" s="40"/>
      <c r="BB86" s="40"/>
      <c r="BC86" s="49">
        <v>1299</v>
      </c>
      <c r="BD86" s="40" t="s">
        <v>91</v>
      </c>
      <c r="BE86" s="40"/>
      <c r="BF86" s="45">
        <v>680</v>
      </c>
      <c r="BG86" s="40" t="s">
        <v>92</v>
      </c>
      <c r="BH86" s="44">
        <f t="shared" si="32"/>
        <v>35</v>
      </c>
      <c r="BI86" s="40"/>
      <c r="BJ86" s="48">
        <f t="shared" si="33"/>
        <v>0</v>
      </c>
      <c r="BK86" s="40" t="s">
        <v>93</v>
      </c>
      <c r="BL86" s="40"/>
      <c r="BM86" s="40"/>
      <c r="BN86" s="40"/>
      <c r="BO86" s="40"/>
      <c r="BP86" s="40"/>
      <c r="BQ86" s="40"/>
      <c r="BR86" s="40"/>
      <c r="BS86" s="40"/>
      <c r="BT86" s="40"/>
      <c r="BU86" s="40"/>
      <c r="BV86" s="40"/>
      <c r="BW86" s="40"/>
      <c r="BX86" s="40"/>
    </row>
    <row r="87" spans="1:76">
      <c r="A87" s="40">
        <v>83</v>
      </c>
      <c r="B87" s="50">
        <v>1</v>
      </c>
      <c r="C87" s="40" t="s">
        <v>212</v>
      </c>
      <c r="D87" s="40" t="s">
        <v>82</v>
      </c>
      <c r="E87" s="40" t="s">
        <v>83</v>
      </c>
      <c r="F87" s="40" t="s">
        <v>84</v>
      </c>
      <c r="G87" s="40" t="s">
        <v>85</v>
      </c>
      <c r="H87" s="40"/>
      <c r="I87" s="40" t="s">
        <v>178</v>
      </c>
      <c r="J87" s="40" t="s">
        <v>87</v>
      </c>
      <c r="K87" s="40" t="s">
        <v>87</v>
      </c>
      <c r="L87" s="40" t="s">
        <v>87</v>
      </c>
      <c r="M87" s="40" t="s">
        <v>88</v>
      </c>
      <c r="N87" s="41" t="s">
        <v>194</v>
      </c>
      <c r="O87" s="42"/>
      <c r="P87" s="43" t="str">
        <f t="shared" si="25"/>
        <v>1985/10/07</v>
      </c>
      <c r="Q87" s="44">
        <f t="shared" si="28"/>
        <v>1985</v>
      </c>
      <c r="R87" s="44">
        <f t="shared" si="26"/>
        <v>10</v>
      </c>
      <c r="S87" s="44">
        <f t="shared" si="27"/>
        <v>7</v>
      </c>
      <c r="T87" s="40">
        <f t="shared" si="29"/>
        <v>1985</v>
      </c>
      <c r="U87" s="45">
        <v>1</v>
      </c>
      <c r="V87" s="46">
        <v>1</v>
      </c>
      <c r="W87" s="40"/>
      <c r="X87" s="47">
        <v>0</v>
      </c>
      <c r="Y87" s="47">
        <f t="shared" si="30"/>
        <v>1</v>
      </c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7">
        <v>0</v>
      </c>
      <c r="AP87" s="48">
        <f t="shared" si="31"/>
        <v>1</v>
      </c>
      <c r="AQ87" s="40" t="s">
        <v>180</v>
      </c>
      <c r="AR87" s="40"/>
      <c r="AS87" s="40"/>
      <c r="AT87" s="40"/>
      <c r="AU87" s="40"/>
      <c r="AV87" s="40" t="s">
        <v>178</v>
      </c>
      <c r="AW87" s="40"/>
      <c r="AX87" s="40"/>
      <c r="AY87" s="40"/>
      <c r="AZ87" s="40"/>
      <c r="BA87" s="40"/>
      <c r="BB87" s="40"/>
      <c r="BC87" s="49">
        <v>1249</v>
      </c>
      <c r="BD87" s="40" t="s">
        <v>91</v>
      </c>
      <c r="BE87" s="40"/>
      <c r="BF87" s="45">
        <v>680</v>
      </c>
      <c r="BG87" s="40" t="s">
        <v>92</v>
      </c>
      <c r="BH87" s="44">
        <f t="shared" si="32"/>
        <v>35</v>
      </c>
      <c r="BI87" s="40"/>
      <c r="BJ87" s="48">
        <f t="shared" si="33"/>
        <v>0</v>
      </c>
      <c r="BK87" s="40" t="s">
        <v>93</v>
      </c>
      <c r="BL87" s="40"/>
      <c r="BM87" s="40"/>
      <c r="BN87" s="40"/>
      <c r="BO87" s="40"/>
      <c r="BP87" s="40"/>
      <c r="BQ87" s="40"/>
      <c r="BR87" s="40"/>
      <c r="BS87" s="40"/>
      <c r="BT87" s="40"/>
      <c r="BU87" s="40"/>
      <c r="BV87" s="40"/>
      <c r="BW87" s="40"/>
      <c r="BX87" s="40"/>
    </row>
    <row r="88" spans="1:76">
      <c r="A88" s="40">
        <v>84</v>
      </c>
      <c r="B88" s="50">
        <v>1</v>
      </c>
      <c r="C88" s="40" t="s">
        <v>213</v>
      </c>
      <c r="D88" s="40" t="s">
        <v>113</v>
      </c>
      <c r="E88" s="40" t="s">
        <v>83</v>
      </c>
      <c r="F88" s="40" t="s">
        <v>84</v>
      </c>
      <c r="G88" s="40" t="s">
        <v>85</v>
      </c>
      <c r="H88" s="40"/>
      <c r="I88" s="40" t="s">
        <v>214</v>
      </c>
      <c r="J88" s="40" t="s">
        <v>87</v>
      </c>
      <c r="K88" s="40" t="s">
        <v>87</v>
      </c>
      <c r="L88" s="40" t="s">
        <v>87</v>
      </c>
      <c r="M88" s="40" t="s">
        <v>88</v>
      </c>
      <c r="N88" s="41" t="s">
        <v>215</v>
      </c>
      <c r="O88" s="42"/>
      <c r="P88" s="43" t="str">
        <f t="shared" si="25"/>
        <v>1982/05/19</v>
      </c>
      <c r="Q88" s="44">
        <f t="shared" si="28"/>
        <v>1982</v>
      </c>
      <c r="R88" s="44">
        <f t="shared" si="26"/>
        <v>5</v>
      </c>
      <c r="S88" s="44">
        <f t="shared" si="27"/>
        <v>19</v>
      </c>
      <c r="T88" s="40">
        <f t="shared" si="29"/>
        <v>1982</v>
      </c>
      <c r="U88" s="45">
        <f t="shared" si="34"/>
        <v>68215407</v>
      </c>
      <c r="V88" s="46">
        <v>1</v>
      </c>
      <c r="W88" s="40"/>
      <c r="X88" s="47">
        <v>0</v>
      </c>
      <c r="Y88" s="47">
        <f t="shared" si="30"/>
        <v>68215407</v>
      </c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7">
        <v>0</v>
      </c>
      <c r="AP88" s="48">
        <f t="shared" si="31"/>
        <v>68215407</v>
      </c>
      <c r="AQ88" s="40" t="s">
        <v>180</v>
      </c>
      <c r="AR88" s="40"/>
      <c r="AS88" s="40"/>
      <c r="AT88" s="40"/>
      <c r="AU88" s="40"/>
      <c r="AV88" s="40" t="s">
        <v>214</v>
      </c>
      <c r="AW88" s="40"/>
      <c r="AX88" s="40"/>
      <c r="AY88" s="40"/>
      <c r="AZ88" s="40"/>
      <c r="BA88" s="40"/>
      <c r="BB88" s="40"/>
      <c r="BC88" s="49">
        <v>102889</v>
      </c>
      <c r="BD88" s="40" t="s">
        <v>91</v>
      </c>
      <c r="BE88" s="40"/>
      <c r="BF88" s="45">
        <v>663</v>
      </c>
      <c r="BG88" s="40" t="s">
        <v>97</v>
      </c>
      <c r="BH88" s="44">
        <f t="shared" si="32"/>
        <v>38</v>
      </c>
      <c r="BI88" s="40"/>
      <c r="BJ88" s="48">
        <f t="shared" si="33"/>
        <v>0</v>
      </c>
      <c r="BK88" s="40" t="s">
        <v>93</v>
      </c>
      <c r="BL88" s="40"/>
      <c r="BM88" s="40"/>
      <c r="BN88" s="40"/>
      <c r="BO88" s="40"/>
      <c r="BP88" s="40"/>
      <c r="BQ88" s="40"/>
      <c r="BR88" s="40"/>
      <c r="BS88" s="40"/>
      <c r="BT88" s="40"/>
      <c r="BU88" s="40"/>
      <c r="BV88" s="40"/>
      <c r="BW88" s="40"/>
      <c r="BX88" s="40"/>
    </row>
    <row r="89" spans="1:76">
      <c r="A89" s="40">
        <v>85</v>
      </c>
      <c r="B89" s="50">
        <v>1</v>
      </c>
      <c r="C89" s="40" t="s">
        <v>216</v>
      </c>
      <c r="D89" s="40" t="s">
        <v>113</v>
      </c>
      <c r="E89" s="40" t="s">
        <v>83</v>
      </c>
      <c r="F89" s="40" t="s">
        <v>84</v>
      </c>
      <c r="G89" s="40" t="s">
        <v>85</v>
      </c>
      <c r="H89" s="40"/>
      <c r="I89" s="40" t="s">
        <v>217</v>
      </c>
      <c r="J89" s="40" t="s">
        <v>87</v>
      </c>
      <c r="K89" s="40" t="s">
        <v>87</v>
      </c>
      <c r="L89" s="40" t="s">
        <v>87</v>
      </c>
      <c r="M89" s="40" t="s">
        <v>88</v>
      </c>
      <c r="N89" s="41" t="s">
        <v>218</v>
      </c>
      <c r="O89" s="42"/>
      <c r="P89" s="43" t="str">
        <f t="shared" si="25"/>
        <v>1994/12/14</v>
      </c>
      <c r="Q89" s="44">
        <f t="shared" si="28"/>
        <v>1994</v>
      </c>
      <c r="R89" s="44">
        <f t="shared" si="26"/>
        <v>12</v>
      </c>
      <c r="S89" s="44">
        <f t="shared" si="27"/>
        <v>14</v>
      </c>
      <c r="T89" s="40">
        <f t="shared" si="29"/>
        <v>1994</v>
      </c>
      <c r="U89" s="45">
        <f t="shared" si="34"/>
        <v>2992119</v>
      </c>
      <c r="V89" s="46">
        <v>1</v>
      </c>
      <c r="W89" s="40"/>
      <c r="X89" s="47">
        <v>0</v>
      </c>
      <c r="Y89" s="47">
        <f t="shared" si="30"/>
        <v>2992119</v>
      </c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7">
        <v>0</v>
      </c>
      <c r="AP89" s="48">
        <f t="shared" si="31"/>
        <v>2992119</v>
      </c>
      <c r="AQ89" s="40" t="s">
        <v>180</v>
      </c>
      <c r="AR89" s="40"/>
      <c r="AS89" s="40"/>
      <c r="AT89" s="40"/>
      <c r="AU89" s="40"/>
      <c r="AV89" s="40" t="s">
        <v>217</v>
      </c>
      <c r="AW89" s="40"/>
      <c r="AX89" s="40"/>
      <c r="AY89" s="40"/>
      <c r="AZ89" s="40"/>
      <c r="BA89" s="40"/>
      <c r="BB89" s="40"/>
      <c r="BC89" s="49">
        <v>4513</v>
      </c>
      <c r="BD89" s="40" t="s">
        <v>91</v>
      </c>
      <c r="BE89" s="40"/>
      <c r="BF89" s="45">
        <v>663</v>
      </c>
      <c r="BG89" s="40" t="s">
        <v>97</v>
      </c>
      <c r="BH89" s="44">
        <f t="shared" si="32"/>
        <v>26</v>
      </c>
      <c r="BI89" s="40"/>
      <c r="BJ89" s="48">
        <f t="shared" si="33"/>
        <v>0</v>
      </c>
      <c r="BK89" s="40" t="s">
        <v>93</v>
      </c>
      <c r="BL89" s="40"/>
      <c r="BM89" s="40"/>
      <c r="BN89" s="40"/>
      <c r="BO89" s="40"/>
      <c r="BP89" s="40"/>
      <c r="BQ89" s="40"/>
      <c r="BR89" s="40"/>
      <c r="BS89" s="40"/>
      <c r="BT89" s="40"/>
      <c r="BU89" s="40"/>
      <c r="BV89" s="40"/>
      <c r="BW89" s="40"/>
      <c r="BX89" s="40"/>
    </row>
    <row r="90" spans="1:76">
      <c r="A90" s="40">
        <v>86</v>
      </c>
      <c r="B90" s="50">
        <v>1</v>
      </c>
      <c r="C90" s="40" t="s">
        <v>219</v>
      </c>
      <c r="D90" s="40" t="s">
        <v>113</v>
      </c>
      <c r="E90" s="40" t="s">
        <v>83</v>
      </c>
      <c r="F90" s="40" t="s">
        <v>84</v>
      </c>
      <c r="G90" s="40" t="s">
        <v>85</v>
      </c>
      <c r="H90" s="40"/>
      <c r="I90" s="40" t="s">
        <v>217</v>
      </c>
      <c r="J90" s="40" t="s">
        <v>87</v>
      </c>
      <c r="K90" s="40" t="s">
        <v>87</v>
      </c>
      <c r="L90" s="40" t="s">
        <v>87</v>
      </c>
      <c r="M90" s="40" t="s">
        <v>88</v>
      </c>
      <c r="N90" s="41" t="s">
        <v>218</v>
      </c>
      <c r="O90" s="42"/>
      <c r="P90" s="43" t="str">
        <f t="shared" si="25"/>
        <v>1994/12/14</v>
      </c>
      <c r="Q90" s="44">
        <f t="shared" si="28"/>
        <v>1994</v>
      </c>
      <c r="R90" s="44">
        <f t="shared" si="26"/>
        <v>12</v>
      </c>
      <c r="S90" s="44">
        <f t="shared" si="27"/>
        <v>14</v>
      </c>
      <c r="T90" s="40">
        <f t="shared" si="29"/>
        <v>1994</v>
      </c>
      <c r="U90" s="45">
        <f t="shared" si="34"/>
        <v>2160054</v>
      </c>
      <c r="V90" s="46">
        <v>1</v>
      </c>
      <c r="W90" s="40"/>
      <c r="X90" s="47">
        <v>0</v>
      </c>
      <c r="Y90" s="47">
        <f t="shared" si="30"/>
        <v>2160054</v>
      </c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7">
        <v>0</v>
      </c>
      <c r="AP90" s="48">
        <f t="shared" si="31"/>
        <v>2160054</v>
      </c>
      <c r="AQ90" s="40" t="s">
        <v>180</v>
      </c>
      <c r="AR90" s="40"/>
      <c r="AS90" s="40"/>
      <c r="AT90" s="40"/>
      <c r="AU90" s="40"/>
      <c r="AV90" s="40" t="s">
        <v>217</v>
      </c>
      <c r="AW90" s="40"/>
      <c r="AX90" s="40"/>
      <c r="AY90" s="40"/>
      <c r="AZ90" s="40"/>
      <c r="BA90" s="40"/>
      <c r="BB90" s="40"/>
      <c r="BC90" s="49">
        <v>3258</v>
      </c>
      <c r="BD90" s="40" t="s">
        <v>91</v>
      </c>
      <c r="BE90" s="40"/>
      <c r="BF90" s="45">
        <v>663</v>
      </c>
      <c r="BG90" s="40" t="s">
        <v>97</v>
      </c>
      <c r="BH90" s="44">
        <f t="shared" si="32"/>
        <v>26</v>
      </c>
      <c r="BI90" s="40"/>
      <c r="BJ90" s="48">
        <f t="shared" si="33"/>
        <v>0</v>
      </c>
      <c r="BK90" s="40" t="s">
        <v>93</v>
      </c>
      <c r="BL90" s="40"/>
      <c r="BM90" s="40"/>
      <c r="BN90" s="40"/>
      <c r="BO90" s="40"/>
      <c r="BP90" s="40"/>
      <c r="BQ90" s="40"/>
      <c r="BR90" s="40"/>
      <c r="BS90" s="40"/>
      <c r="BT90" s="40"/>
      <c r="BU90" s="40"/>
      <c r="BV90" s="40"/>
      <c r="BW90" s="40"/>
      <c r="BX90" s="40"/>
    </row>
    <row r="91" spans="1:76">
      <c r="A91" s="40">
        <v>87</v>
      </c>
      <c r="B91" s="50">
        <v>1</v>
      </c>
      <c r="C91" s="40" t="s">
        <v>220</v>
      </c>
      <c r="D91" s="40" t="s">
        <v>95</v>
      </c>
      <c r="E91" s="40" t="s">
        <v>83</v>
      </c>
      <c r="F91" s="40" t="s">
        <v>84</v>
      </c>
      <c r="G91" s="40" t="s">
        <v>85</v>
      </c>
      <c r="H91" s="40"/>
      <c r="I91" s="40" t="s">
        <v>164</v>
      </c>
      <c r="J91" s="40" t="s">
        <v>87</v>
      </c>
      <c r="K91" s="40" t="s">
        <v>87</v>
      </c>
      <c r="L91" s="40" t="s">
        <v>87</v>
      </c>
      <c r="M91" s="40" t="s">
        <v>88</v>
      </c>
      <c r="N91" s="41" t="s">
        <v>165</v>
      </c>
      <c r="O91" s="42"/>
      <c r="P91" s="43" t="str">
        <f t="shared" si="25"/>
        <v>1993/11/15</v>
      </c>
      <c r="Q91" s="44">
        <f t="shared" si="28"/>
        <v>1993</v>
      </c>
      <c r="R91" s="44">
        <f t="shared" si="26"/>
        <v>11</v>
      </c>
      <c r="S91" s="44">
        <f t="shared" si="27"/>
        <v>15</v>
      </c>
      <c r="T91" s="40">
        <f t="shared" si="29"/>
        <v>1993</v>
      </c>
      <c r="U91" s="45">
        <f t="shared" si="34"/>
        <v>1960302</v>
      </c>
      <c r="V91" s="46">
        <v>1</v>
      </c>
      <c r="W91" s="40"/>
      <c r="X91" s="47">
        <v>0</v>
      </c>
      <c r="Y91" s="47">
        <f t="shared" si="30"/>
        <v>1960302</v>
      </c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7">
        <v>0</v>
      </c>
      <c r="AP91" s="48">
        <f t="shared" si="31"/>
        <v>1960302</v>
      </c>
      <c r="AQ91" s="40" t="s">
        <v>180</v>
      </c>
      <c r="AR91" s="40"/>
      <c r="AS91" s="40"/>
      <c r="AT91" s="40"/>
      <c r="AU91" s="40"/>
      <c r="AV91" s="40" t="s">
        <v>164</v>
      </c>
      <c r="AW91" s="40"/>
      <c r="AX91" s="40"/>
      <c r="AY91" s="40"/>
      <c r="AZ91" s="40"/>
      <c r="BA91" s="40"/>
      <c r="BB91" s="40"/>
      <c r="BC91" s="49">
        <v>942</v>
      </c>
      <c r="BD91" s="40" t="s">
        <v>91</v>
      </c>
      <c r="BE91" s="40"/>
      <c r="BF91" s="45">
        <v>2081</v>
      </c>
      <c r="BG91" s="40" t="s">
        <v>119</v>
      </c>
      <c r="BH91" s="44">
        <f t="shared" si="32"/>
        <v>27</v>
      </c>
      <c r="BI91" s="40"/>
      <c r="BJ91" s="48">
        <f t="shared" si="33"/>
        <v>0</v>
      </c>
      <c r="BK91" s="40" t="s">
        <v>93</v>
      </c>
      <c r="BL91" s="40"/>
      <c r="BM91" s="40"/>
      <c r="BN91" s="40"/>
      <c r="BO91" s="40"/>
      <c r="BP91" s="40"/>
      <c r="BQ91" s="40"/>
      <c r="BR91" s="40"/>
      <c r="BS91" s="40"/>
      <c r="BT91" s="40"/>
      <c r="BU91" s="40"/>
      <c r="BV91" s="40"/>
      <c r="BW91" s="40"/>
      <c r="BX91" s="40"/>
    </row>
    <row r="92" spans="1:76">
      <c r="A92" s="40">
        <v>88</v>
      </c>
      <c r="B92" s="50">
        <v>1</v>
      </c>
      <c r="C92" s="40" t="s">
        <v>221</v>
      </c>
      <c r="D92" s="40" t="s">
        <v>95</v>
      </c>
      <c r="E92" s="40" t="s">
        <v>83</v>
      </c>
      <c r="F92" s="40" t="s">
        <v>84</v>
      </c>
      <c r="G92" s="40" t="s">
        <v>85</v>
      </c>
      <c r="H92" s="40"/>
      <c r="I92" s="40" t="s">
        <v>164</v>
      </c>
      <c r="J92" s="40" t="s">
        <v>87</v>
      </c>
      <c r="K92" s="40" t="s">
        <v>87</v>
      </c>
      <c r="L92" s="40" t="s">
        <v>87</v>
      </c>
      <c r="M92" s="40" t="s">
        <v>88</v>
      </c>
      <c r="N92" s="41" t="s">
        <v>165</v>
      </c>
      <c r="O92" s="42"/>
      <c r="P92" s="43" t="str">
        <f t="shared" si="25"/>
        <v>1993/11/15</v>
      </c>
      <c r="Q92" s="44">
        <f t="shared" si="28"/>
        <v>1993</v>
      </c>
      <c r="R92" s="44">
        <f t="shared" si="26"/>
        <v>11</v>
      </c>
      <c r="S92" s="44">
        <f t="shared" si="27"/>
        <v>15</v>
      </c>
      <c r="T92" s="40">
        <f t="shared" si="29"/>
        <v>1993</v>
      </c>
      <c r="U92" s="45">
        <f t="shared" si="34"/>
        <v>489035</v>
      </c>
      <c r="V92" s="46">
        <v>1</v>
      </c>
      <c r="W92" s="40"/>
      <c r="X92" s="47">
        <v>0</v>
      </c>
      <c r="Y92" s="47">
        <f t="shared" si="30"/>
        <v>489035</v>
      </c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7">
        <v>0</v>
      </c>
      <c r="AP92" s="48">
        <f t="shared" si="31"/>
        <v>489035</v>
      </c>
      <c r="AQ92" s="40" t="s">
        <v>180</v>
      </c>
      <c r="AR92" s="40"/>
      <c r="AS92" s="40"/>
      <c r="AT92" s="40"/>
      <c r="AU92" s="40"/>
      <c r="AV92" s="40" t="s">
        <v>164</v>
      </c>
      <c r="AW92" s="40"/>
      <c r="AX92" s="40"/>
      <c r="AY92" s="40"/>
      <c r="AZ92" s="40"/>
      <c r="BA92" s="40"/>
      <c r="BB92" s="40"/>
      <c r="BC92" s="49">
        <v>235</v>
      </c>
      <c r="BD92" s="40" t="s">
        <v>91</v>
      </c>
      <c r="BE92" s="40"/>
      <c r="BF92" s="45">
        <v>2081</v>
      </c>
      <c r="BG92" s="40" t="s">
        <v>119</v>
      </c>
      <c r="BH92" s="44">
        <f t="shared" si="32"/>
        <v>27</v>
      </c>
      <c r="BI92" s="40"/>
      <c r="BJ92" s="48">
        <f t="shared" si="33"/>
        <v>0</v>
      </c>
      <c r="BK92" s="40" t="s">
        <v>93</v>
      </c>
      <c r="BL92" s="40"/>
      <c r="BM92" s="40"/>
      <c r="BN92" s="40"/>
      <c r="BO92" s="40"/>
      <c r="BP92" s="40"/>
      <c r="BQ92" s="40"/>
      <c r="BR92" s="40"/>
      <c r="BS92" s="40"/>
      <c r="BT92" s="40"/>
      <c r="BU92" s="40"/>
      <c r="BV92" s="40"/>
      <c r="BW92" s="40"/>
      <c r="BX92" s="40"/>
    </row>
    <row r="93" spans="1:76">
      <c r="A93" s="40">
        <v>89</v>
      </c>
      <c r="B93" s="50">
        <v>1</v>
      </c>
      <c r="C93" s="40" t="s">
        <v>222</v>
      </c>
      <c r="D93" s="40" t="s">
        <v>95</v>
      </c>
      <c r="E93" s="40" t="s">
        <v>83</v>
      </c>
      <c r="F93" s="40" t="s">
        <v>84</v>
      </c>
      <c r="G93" s="40" t="s">
        <v>85</v>
      </c>
      <c r="H93" s="40"/>
      <c r="I93" s="40" t="s">
        <v>164</v>
      </c>
      <c r="J93" s="40" t="s">
        <v>87</v>
      </c>
      <c r="K93" s="40" t="s">
        <v>87</v>
      </c>
      <c r="L93" s="40" t="s">
        <v>87</v>
      </c>
      <c r="M93" s="40" t="s">
        <v>88</v>
      </c>
      <c r="N93" s="41" t="s">
        <v>165</v>
      </c>
      <c r="O93" s="42"/>
      <c r="P93" s="43" t="str">
        <f t="shared" si="25"/>
        <v>1993/11/15</v>
      </c>
      <c r="Q93" s="44">
        <f t="shared" si="28"/>
        <v>1993</v>
      </c>
      <c r="R93" s="44">
        <f t="shared" si="26"/>
        <v>11</v>
      </c>
      <c r="S93" s="44">
        <f t="shared" si="27"/>
        <v>15</v>
      </c>
      <c r="T93" s="40">
        <f t="shared" si="29"/>
        <v>1993</v>
      </c>
      <c r="U93" s="45">
        <f t="shared" si="34"/>
        <v>6858976</v>
      </c>
      <c r="V93" s="46">
        <v>1</v>
      </c>
      <c r="W93" s="40"/>
      <c r="X93" s="47">
        <v>0</v>
      </c>
      <c r="Y93" s="47">
        <f t="shared" si="30"/>
        <v>6858976</v>
      </c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7">
        <v>0</v>
      </c>
      <c r="AP93" s="48">
        <f t="shared" si="31"/>
        <v>6858976</v>
      </c>
      <c r="AQ93" s="40" t="s">
        <v>180</v>
      </c>
      <c r="AR93" s="40"/>
      <c r="AS93" s="40"/>
      <c r="AT93" s="40"/>
      <c r="AU93" s="40"/>
      <c r="AV93" s="40" t="s">
        <v>164</v>
      </c>
      <c r="AW93" s="40"/>
      <c r="AX93" s="40"/>
      <c r="AY93" s="40"/>
      <c r="AZ93" s="40"/>
      <c r="BA93" s="40"/>
      <c r="BB93" s="40"/>
      <c r="BC93" s="49">
        <v>3296</v>
      </c>
      <c r="BD93" s="40" t="s">
        <v>91</v>
      </c>
      <c r="BE93" s="40"/>
      <c r="BF93" s="45">
        <v>2081</v>
      </c>
      <c r="BG93" s="40" t="s">
        <v>97</v>
      </c>
      <c r="BH93" s="44">
        <f t="shared" si="32"/>
        <v>27</v>
      </c>
      <c r="BI93" s="40"/>
      <c r="BJ93" s="48">
        <f t="shared" si="33"/>
        <v>0</v>
      </c>
      <c r="BK93" s="40" t="s">
        <v>93</v>
      </c>
      <c r="BL93" s="40"/>
      <c r="BM93" s="40"/>
      <c r="BN93" s="40"/>
      <c r="BO93" s="40"/>
      <c r="BP93" s="40"/>
      <c r="BQ93" s="40"/>
      <c r="BR93" s="40"/>
      <c r="BS93" s="40"/>
      <c r="BT93" s="40"/>
      <c r="BU93" s="40"/>
      <c r="BV93" s="40"/>
      <c r="BW93" s="40"/>
      <c r="BX93" s="40"/>
    </row>
    <row r="94" spans="1:76">
      <c r="A94" s="40">
        <v>90</v>
      </c>
      <c r="B94" s="50">
        <v>1</v>
      </c>
      <c r="C94" s="40" t="s">
        <v>223</v>
      </c>
      <c r="D94" s="40" t="s">
        <v>95</v>
      </c>
      <c r="E94" s="40" t="s">
        <v>83</v>
      </c>
      <c r="F94" s="40" t="s">
        <v>84</v>
      </c>
      <c r="G94" s="40" t="s">
        <v>85</v>
      </c>
      <c r="H94" s="40"/>
      <c r="I94" s="40" t="s">
        <v>224</v>
      </c>
      <c r="J94" s="40" t="s">
        <v>87</v>
      </c>
      <c r="K94" s="40" t="s">
        <v>87</v>
      </c>
      <c r="L94" s="40" t="s">
        <v>87</v>
      </c>
      <c r="M94" s="40" t="s">
        <v>88</v>
      </c>
      <c r="N94" s="41" t="s">
        <v>165</v>
      </c>
      <c r="O94" s="42"/>
      <c r="P94" s="43" t="str">
        <f t="shared" si="25"/>
        <v>1993/11/15</v>
      </c>
      <c r="Q94" s="44">
        <f t="shared" si="28"/>
        <v>1993</v>
      </c>
      <c r="R94" s="44">
        <f t="shared" si="26"/>
        <v>11</v>
      </c>
      <c r="S94" s="44">
        <f t="shared" si="27"/>
        <v>15</v>
      </c>
      <c r="T94" s="40">
        <f t="shared" si="29"/>
        <v>1993</v>
      </c>
      <c r="U94" s="45">
        <v>1</v>
      </c>
      <c r="V94" s="46">
        <v>1</v>
      </c>
      <c r="W94" s="40"/>
      <c r="X94" s="47">
        <v>0</v>
      </c>
      <c r="Y94" s="47">
        <f t="shared" si="30"/>
        <v>1</v>
      </c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7">
        <v>0</v>
      </c>
      <c r="AP94" s="48">
        <f t="shared" si="31"/>
        <v>1</v>
      </c>
      <c r="AQ94" s="40" t="s">
        <v>180</v>
      </c>
      <c r="AR94" s="40"/>
      <c r="AS94" s="40"/>
      <c r="AT94" s="40"/>
      <c r="AU94" s="40"/>
      <c r="AV94" s="40" t="s">
        <v>224</v>
      </c>
      <c r="AW94" s="40"/>
      <c r="AX94" s="40"/>
      <c r="AY94" s="40"/>
      <c r="AZ94" s="40"/>
      <c r="BA94" s="40"/>
      <c r="BB94" s="40"/>
      <c r="BC94" s="49">
        <v>1731</v>
      </c>
      <c r="BD94" s="40" t="s">
        <v>91</v>
      </c>
      <c r="BE94" s="40"/>
      <c r="BF94" s="45">
        <v>2081</v>
      </c>
      <c r="BG94" s="40" t="s">
        <v>92</v>
      </c>
      <c r="BH94" s="44">
        <f t="shared" si="32"/>
        <v>27</v>
      </c>
      <c r="BI94" s="40"/>
      <c r="BJ94" s="48">
        <f t="shared" si="33"/>
        <v>0</v>
      </c>
      <c r="BK94" s="40" t="s">
        <v>93</v>
      </c>
      <c r="BL94" s="40"/>
      <c r="BM94" s="40"/>
      <c r="BN94" s="40"/>
      <c r="BO94" s="40"/>
      <c r="BP94" s="40"/>
      <c r="BQ94" s="40"/>
      <c r="BR94" s="40"/>
      <c r="BS94" s="40"/>
      <c r="BT94" s="40"/>
      <c r="BU94" s="40"/>
      <c r="BV94" s="40"/>
      <c r="BW94" s="40"/>
      <c r="BX94" s="40"/>
    </row>
    <row r="95" spans="1:76">
      <c r="A95" s="40">
        <v>91</v>
      </c>
      <c r="B95" s="50">
        <v>1</v>
      </c>
      <c r="C95" s="40" t="s">
        <v>225</v>
      </c>
      <c r="D95" s="40" t="s">
        <v>95</v>
      </c>
      <c r="E95" s="40" t="s">
        <v>83</v>
      </c>
      <c r="F95" s="40" t="s">
        <v>84</v>
      </c>
      <c r="G95" s="40" t="s">
        <v>85</v>
      </c>
      <c r="H95" s="40"/>
      <c r="I95" s="40" t="s">
        <v>164</v>
      </c>
      <c r="J95" s="40" t="s">
        <v>87</v>
      </c>
      <c r="K95" s="40" t="s">
        <v>87</v>
      </c>
      <c r="L95" s="40" t="s">
        <v>87</v>
      </c>
      <c r="M95" s="40" t="s">
        <v>88</v>
      </c>
      <c r="N95" s="41" t="s">
        <v>165</v>
      </c>
      <c r="O95" s="42"/>
      <c r="P95" s="43" t="str">
        <f t="shared" si="25"/>
        <v>1993/11/15</v>
      </c>
      <c r="Q95" s="44">
        <f t="shared" si="28"/>
        <v>1993</v>
      </c>
      <c r="R95" s="44">
        <f t="shared" si="26"/>
        <v>11</v>
      </c>
      <c r="S95" s="44">
        <f t="shared" si="27"/>
        <v>15</v>
      </c>
      <c r="T95" s="40">
        <f t="shared" si="29"/>
        <v>1993</v>
      </c>
      <c r="U95" s="45">
        <f t="shared" si="34"/>
        <v>151913</v>
      </c>
      <c r="V95" s="46">
        <v>1</v>
      </c>
      <c r="W95" s="40"/>
      <c r="X95" s="47">
        <v>0</v>
      </c>
      <c r="Y95" s="47">
        <f t="shared" si="30"/>
        <v>151913</v>
      </c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7">
        <v>0</v>
      </c>
      <c r="AP95" s="48">
        <f t="shared" si="31"/>
        <v>151913</v>
      </c>
      <c r="AQ95" s="40" t="s">
        <v>180</v>
      </c>
      <c r="AR95" s="40"/>
      <c r="AS95" s="40"/>
      <c r="AT95" s="40"/>
      <c r="AU95" s="40"/>
      <c r="AV95" s="40" t="s">
        <v>164</v>
      </c>
      <c r="AW95" s="40"/>
      <c r="AX95" s="40"/>
      <c r="AY95" s="40"/>
      <c r="AZ95" s="40"/>
      <c r="BA95" s="40"/>
      <c r="BB95" s="40"/>
      <c r="BC95" s="49">
        <v>73</v>
      </c>
      <c r="BD95" s="40" t="s">
        <v>91</v>
      </c>
      <c r="BE95" s="40"/>
      <c r="BF95" s="45">
        <v>2081</v>
      </c>
      <c r="BG95" s="40" t="s">
        <v>97</v>
      </c>
      <c r="BH95" s="44">
        <f t="shared" si="32"/>
        <v>27</v>
      </c>
      <c r="BI95" s="40"/>
      <c r="BJ95" s="48">
        <f t="shared" si="33"/>
        <v>0</v>
      </c>
      <c r="BK95" s="40" t="s">
        <v>93</v>
      </c>
      <c r="BL95" s="40"/>
      <c r="BM95" s="40"/>
      <c r="BN95" s="40"/>
      <c r="BO95" s="40"/>
      <c r="BP95" s="40"/>
      <c r="BQ95" s="40"/>
      <c r="BR95" s="40"/>
      <c r="BS95" s="40"/>
      <c r="BT95" s="40"/>
      <c r="BU95" s="40"/>
      <c r="BV95" s="40"/>
      <c r="BW95" s="40"/>
      <c r="BX95" s="40"/>
    </row>
    <row r="96" spans="1:76">
      <c r="A96" s="40">
        <v>92</v>
      </c>
      <c r="B96" s="50">
        <v>1</v>
      </c>
      <c r="C96" s="40" t="s">
        <v>226</v>
      </c>
      <c r="D96" s="40" t="s">
        <v>95</v>
      </c>
      <c r="E96" s="40" t="s">
        <v>83</v>
      </c>
      <c r="F96" s="40" t="s">
        <v>84</v>
      </c>
      <c r="G96" s="40" t="s">
        <v>85</v>
      </c>
      <c r="H96" s="40"/>
      <c r="I96" s="40" t="s">
        <v>164</v>
      </c>
      <c r="J96" s="40" t="s">
        <v>87</v>
      </c>
      <c r="K96" s="40" t="s">
        <v>87</v>
      </c>
      <c r="L96" s="40" t="s">
        <v>87</v>
      </c>
      <c r="M96" s="40" t="s">
        <v>88</v>
      </c>
      <c r="N96" s="41" t="s">
        <v>165</v>
      </c>
      <c r="O96" s="42"/>
      <c r="P96" s="43" t="str">
        <f t="shared" si="25"/>
        <v>1993/11/15</v>
      </c>
      <c r="Q96" s="44">
        <f t="shared" si="28"/>
        <v>1993</v>
      </c>
      <c r="R96" s="44">
        <f t="shared" si="26"/>
        <v>11</v>
      </c>
      <c r="S96" s="44">
        <f t="shared" si="27"/>
        <v>15</v>
      </c>
      <c r="T96" s="40">
        <f t="shared" si="29"/>
        <v>1993</v>
      </c>
      <c r="U96" s="45">
        <f t="shared" si="34"/>
        <v>1236114</v>
      </c>
      <c r="V96" s="46">
        <v>1</v>
      </c>
      <c r="W96" s="40"/>
      <c r="X96" s="47">
        <v>0</v>
      </c>
      <c r="Y96" s="47">
        <f t="shared" si="30"/>
        <v>1236114</v>
      </c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7">
        <v>0</v>
      </c>
      <c r="AP96" s="48">
        <f t="shared" si="31"/>
        <v>1236114</v>
      </c>
      <c r="AQ96" s="40" t="s">
        <v>180</v>
      </c>
      <c r="AR96" s="40"/>
      <c r="AS96" s="40"/>
      <c r="AT96" s="40"/>
      <c r="AU96" s="40"/>
      <c r="AV96" s="40" t="s">
        <v>164</v>
      </c>
      <c r="AW96" s="40"/>
      <c r="AX96" s="40"/>
      <c r="AY96" s="40"/>
      <c r="AZ96" s="40"/>
      <c r="BA96" s="40"/>
      <c r="BB96" s="40"/>
      <c r="BC96" s="49">
        <v>594</v>
      </c>
      <c r="BD96" s="40" t="s">
        <v>91</v>
      </c>
      <c r="BE96" s="40"/>
      <c r="BF96" s="45">
        <v>2081</v>
      </c>
      <c r="BG96" s="40" t="s">
        <v>92</v>
      </c>
      <c r="BH96" s="44">
        <f t="shared" si="32"/>
        <v>27</v>
      </c>
      <c r="BI96" s="40"/>
      <c r="BJ96" s="48">
        <f t="shared" si="33"/>
        <v>0</v>
      </c>
      <c r="BK96" s="40" t="s">
        <v>93</v>
      </c>
      <c r="BL96" s="40"/>
      <c r="BM96" s="40"/>
      <c r="BN96" s="40"/>
      <c r="BO96" s="40"/>
      <c r="BP96" s="40"/>
      <c r="BQ96" s="40"/>
      <c r="BR96" s="40"/>
      <c r="BS96" s="40"/>
      <c r="BT96" s="40"/>
      <c r="BU96" s="40"/>
      <c r="BV96" s="40"/>
      <c r="BW96" s="40"/>
      <c r="BX96" s="40"/>
    </row>
    <row r="97" spans="1:76">
      <c r="A97" s="40">
        <v>93</v>
      </c>
      <c r="B97" s="50">
        <v>1</v>
      </c>
      <c r="C97" s="40" t="s">
        <v>227</v>
      </c>
      <c r="D97" s="40" t="s">
        <v>95</v>
      </c>
      <c r="E97" s="40" t="s">
        <v>83</v>
      </c>
      <c r="F97" s="40" t="s">
        <v>84</v>
      </c>
      <c r="G97" s="40" t="s">
        <v>85</v>
      </c>
      <c r="H97" s="40"/>
      <c r="I97" s="40" t="s">
        <v>167</v>
      </c>
      <c r="J97" s="40" t="s">
        <v>87</v>
      </c>
      <c r="K97" s="40" t="s">
        <v>87</v>
      </c>
      <c r="L97" s="40" t="s">
        <v>87</v>
      </c>
      <c r="M97" s="40" t="s">
        <v>88</v>
      </c>
      <c r="N97" s="41" t="s">
        <v>168</v>
      </c>
      <c r="O97" s="42"/>
      <c r="P97" s="43" t="str">
        <f t="shared" si="25"/>
        <v>1996/11/05</v>
      </c>
      <c r="Q97" s="44">
        <f t="shared" si="28"/>
        <v>1996</v>
      </c>
      <c r="R97" s="44">
        <f t="shared" si="26"/>
        <v>11</v>
      </c>
      <c r="S97" s="44">
        <f t="shared" si="27"/>
        <v>5</v>
      </c>
      <c r="T97" s="40">
        <f t="shared" si="29"/>
        <v>1996</v>
      </c>
      <c r="U97" s="45">
        <f t="shared" si="34"/>
        <v>95726</v>
      </c>
      <c r="V97" s="46">
        <v>1</v>
      </c>
      <c r="W97" s="40"/>
      <c r="X97" s="47">
        <v>0</v>
      </c>
      <c r="Y97" s="47">
        <f t="shared" si="30"/>
        <v>95726</v>
      </c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7">
        <v>0</v>
      </c>
      <c r="AP97" s="48">
        <f t="shared" si="31"/>
        <v>95726</v>
      </c>
      <c r="AQ97" s="40" t="s">
        <v>180</v>
      </c>
      <c r="AR97" s="40"/>
      <c r="AS97" s="40"/>
      <c r="AT97" s="40"/>
      <c r="AU97" s="40"/>
      <c r="AV97" s="40" t="s">
        <v>167</v>
      </c>
      <c r="AW97" s="40"/>
      <c r="AX97" s="40"/>
      <c r="AY97" s="40"/>
      <c r="AZ97" s="40"/>
      <c r="BA97" s="40"/>
      <c r="BB97" s="40"/>
      <c r="BC97" s="49">
        <v>46</v>
      </c>
      <c r="BD97" s="40" t="s">
        <v>91</v>
      </c>
      <c r="BE97" s="40"/>
      <c r="BF97" s="45">
        <v>2081</v>
      </c>
      <c r="BG97" s="40" t="s">
        <v>97</v>
      </c>
      <c r="BH97" s="44">
        <f t="shared" si="32"/>
        <v>24</v>
      </c>
      <c r="BI97" s="40"/>
      <c r="BJ97" s="48">
        <f t="shared" si="33"/>
        <v>0</v>
      </c>
      <c r="BK97" s="40" t="s">
        <v>93</v>
      </c>
      <c r="BL97" s="40"/>
      <c r="BM97" s="40"/>
      <c r="BN97" s="40"/>
      <c r="BO97" s="40"/>
      <c r="BP97" s="40"/>
      <c r="BQ97" s="40"/>
      <c r="BR97" s="40"/>
      <c r="BS97" s="40"/>
      <c r="BT97" s="40"/>
      <c r="BU97" s="40"/>
      <c r="BV97" s="40"/>
      <c r="BW97" s="40"/>
      <c r="BX97" s="40"/>
    </row>
    <row r="98" spans="1:76">
      <c r="A98" s="40">
        <v>94</v>
      </c>
      <c r="B98" s="50">
        <v>1</v>
      </c>
      <c r="C98" s="40" t="s">
        <v>228</v>
      </c>
      <c r="D98" s="40" t="s">
        <v>95</v>
      </c>
      <c r="E98" s="40" t="s">
        <v>83</v>
      </c>
      <c r="F98" s="40" t="s">
        <v>84</v>
      </c>
      <c r="G98" s="40" t="s">
        <v>85</v>
      </c>
      <c r="H98" s="40"/>
      <c r="I98" s="40" t="s">
        <v>224</v>
      </c>
      <c r="J98" s="40" t="s">
        <v>87</v>
      </c>
      <c r="K98" s="40" t="s">
        <v>87</v>
      </c>
      <c r="L98" s="40" t="s">
        <v>87</v>
      </c>
      <c r="M98" s="40" t="s">
        <v>88</v>
      </c>
      <c r="N98" s="41" t="s">
        <v>168</v>
      </c>
      <c r="O98" s="42"/>
      <c r="P98" s="43" t="str">
        <f t="shared" si="25"/>
        <v>1996/11/05</v>
      </c>
      <c r="Q98" s="44">
        <f t="shared" si="28"/>
        <v>1996</v>
      </c>
      <c r="R98" s="44">
        <f t="shared" si="26"/>
        <v>11</v>
      </c>
      <c r="S98" s="44">
        <f t="shared" si="27"/>
        <v>5</v>
      </c>
      <c r="T98" s="40">
        <f t="shared" si="29"/>
        <v>1996</v>
      </c>
      <c r="U98" s="45">
        <v>1</v>
      </c>
      <c r="V98" s="46">
        <v>1</v>
      </c>
      <c r="W98" s="40"/>
      <c r="X98" s="47">
        <v>0</v>
      </c>
      <c r="Y98" s="47">
        <f t="shared" si="30"/>
        <v>1</v>
      </c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7">
        <v>0</v>
      </c>
      <c r="AP98" s="48">
        <f t="shared" si="31"/>
        <v>1</v>
      </c>
      <c r="AQ98" s="40" t="s">
        <v>180</v>
      </c>
      <c r="AR98" s="40"/>
      <c r="AS98" s="40"/>
      <c r="AT98" s="40"/>
      <c r="AU98" s="40"/>
      <c r="AV98" s="40" t="s">
        <v>224</v>
      </c>
      <c r="AW98" s="40"/>
      <c r="AX98" s="40"/>
      <c r="AY98" s="40"/>
      <c r="AZ98" s="40"/>
      <c r="BA98" s="40"/>
      <c r="BB98" s="40"/>
      <c r="BC98" s="49">
        <v>381</v>
      </c>
      <c r="BD98" s="40" t="s">
        <v>91</v>
      </c>
      <c r="BE98" s="40"/>
      <c r="BF98" s="45">
        <v>2081</v>
      </c>
      <c r="BG98" s="40" t="s">
        <v>92</v>
      </c>
      <c r="BH98" s="44">
        <f t="shared" si="32"/>
        <v>24</v>
      </c>
      <c r="BI98" s="40"/>
      <c r="BJ98" s="48">
        <f t="shared" si="33"/>
        <v>0</v>
      </c>
      <c r="BK98" s="40" t="s">
        <v>93</v>
      </c>
      <c r="BL98" s="40"/>
      <c r="BM98" s="40"/>
      <c r="BN98" s="40"/>
      <c r="BO98" s="40"/>
      <c r="BP98" s="40"/>
      <c r="BQ98" s="40"/>
      <c r="BR98" s="40"/>
      <c r="BS98" s="40"/>
      <c r="BT98" s="40"/>
      <c r="BU98" s="40"/>
      <c r="BV98" s="40"/>
      <c r="BW98" s="40"/>
      <c r="BX98" s="40"/>
    </row>
    <row r="99" spans="1:76">
      <c r="A99" s="40">
        <v>95</v>
      </c>
      <c r="B99" s="50">
        <v>1</v>
      </c>
      <c r="C99" s="40" t="s">
        <v>229</v>
      </c>
      <c r="D99" s="40" t="s">
        <v>95</v>
      </c>
      <c r="E99" s="40" t="s">
        <v>83</v>
      </c>
      <c r="F99" s="40" t="s">
        <v>84</v>
      </c>
      <c r="G99" s="40" t="s">
        <v>85</v>
      </c>
      <c r="H99" s="40"/>
      <c r="I99" s="40" t="s">
        <v>167</v>
      </c>
      <c r="J99" s="40" t="s">
        <v>87</v>
      </c>
      <c r="K99" s="40" t="s">
        <v>87</v>
      </c>
      <c r="L99" s="40" t="s">
        <v>87</v>
      </c>
      <c r="M99" s="40" t="s">
        <v>88</v>
      </c>
      <c r="N99" s="41" t="s">
        <v>168</v>
      </c>
      <c r="O99" s="42"/>
      <c r="P99" s="43" t="str">
        <f t="shared" si="25"/>
        <v>1996/11/05</v>
      </c>
      <c r="Q99" s="44">
        <f t="shared" si="28"/>
        <v>1996</v>
      </c>
      <c r="R99" s="44">
        <f t="shared" si="26"/>
        <v>11</v>
      </c>
      <c r="S99" s="44">
        <f t="shared" si="27"/>
        <v>5</v>
      </c>
      <c r="T99" s="40">
        <f t="shared" si="29"/>
        <v>1996</v>
      </c>
      <c r="U99" s="45">
        <f t="shared" si="34"/>
        <v>516088</v>
      </c>
      <c r="V99" s="46">
        <v>1</v>
      </c>
      <c r="W99" s="40"/>
      <c r="X99" s="47">
        <v>0</v>
      </c>
      <c r="Y99" s="47">
        <f t="shared" si="30"/>
        <v>516088</v>
      </c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7">
        <v>0</v>
      </c>
      <c r="AP99" s="48">
        <f t="shared" si="31"/>
        <v>516088</v>
      </c>
      <c r="AQ99" s="40" t="s">
        <v>180</v>
      </c>
      <c r="AR99" s="40"/>
      <c r="AS99" s="40"/>
      <c r="AT99" s="40"/>
      <c r="AU99" s="40"/>
      <c r="AV99" s="40" t="s">
        <v>167</v>
      </c>
      <c r="AW99" s="40"/>
      <c r="AX99" s="40"/>
      <c r="AY99" s="40"/>
      <c r="AZ99" s="40"/>
      <c r="BA99" s="40"/>
      <c r="BB99" s="40"/>
      <c r="BC99" s="49">
        <v>248</v>
      </c>
      <c r="BD99" s="40" t="s">
        <v>91</v>
      </c>
      <c r="BE99" s="40"/>
      <c r="BF99" s="45">
        <v>2081</v>
      </c>
      <c r="BG99" s="40" t="s">
        <v>97</v>
      </c>
      <c r="BH99" s="44">
        <f t="shared" si="32"/>
        <v>24</v>
      </c>
      <c r="BI99" s="40"/>
      <c r="BJ99" s="48">
        <f t="shared" si="33"/>
        <v>0</v>
      </c>
      <c r="BK99" s="40" t="s">
        <v>93</v>
      </c>
      <c r="BL99" s="40"/>
      <c r="BM99" s="40"/>
      <c r="BN99" s="40"/>
      <c r="BO99" s="40"/>
      <c r="BP99" s="40"/>
      <c r="BQ99" s="40"/>
      <c r="BR99" s="40"/>
      <c r="BS99" s="40"/>
      <c r="BT99" s="40"/>
      <c r="BU99" s="40"/>
      <c r="BV99" s="40"/>
      <c r="BW99" s="40"/>
      <c r="BX99" s="40"/>
    </row>
    <row r="100" spans="1:76">
      <c r="A100" s="40">
        <v>96</v>
      </c>
      <c r="B100" s="50">
        <v>1</v>
      </c>
      <c r="C100" s="40" t="s">
        <v>230</v>
      </c>
      <c r="D100" s="40" t="s">
        <v>95</v>
      </c>
      <c r="E100" s="40" t="s">
        <v>83</v>
      </c>
      <c r="F100" s="40" t="s">
        <v>84</v>
      </c>
      <c r="G100" s="40" t="s">
        <v>85</v>
      </c>
      <c r="H100" s="40"/>
      <c r="I100" s="40" t="s">
        <v>167</v>
      </c>
      <c r="J100" s="40" t="s">
        <v>87</v>
      </c>
      <c r="K100" s="40" t="s">
        <v>87</v>
      </c>
      <c r="L100" s="40" t="s">
        <v>87</v>
      </c>
      <c r="M100" s="40" t="s">
        <v>88</v>
      </c>
      <c r="N100" s="41" t="s">
        <v>168</v>
      </c>
      <c r="O100" s="42"/>
      <c r="P100" s="43" t="str">
        <f t="shared" ref="P100:P163" si="35">IF(O100="",N100,O100)</f>
        <v>1996/11/05</v>
      </c>
      <c r="Q100" s="44">
        <f t="shared" si="28"/>
        <v>1996</v>
      </c>
      <c r="R100" s="44">
        <f t="shared" ref="R100:R163" si="36">MONTH(P100)</f>
        <v>11</v>
      </c>
      <c r="S100" s="44">
        <f t="shared" ref="S100:S163" si="37">DAY(N100)</f>
        <v>5</v>
      </c>
      <c r="T100" s="40">
        <f t="shared" si="29"/>
        <v>1996</v>
      </c>
      <c r="U100" s="45">
        <f t="shared" si="34"/>
        <v>4898674</v>
      </c>
      <c r="V100" s="46">
        <v>1</v>
      </c>
      <c r="W100" s="40"/>
      <c r="X100" s="47">
        <v>0</v>
      </c>
      <c r="Y100" s="47">
        <f t="shared" si="30"/>
        <v>4898674</v>
      </c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7">
        <v>0</v>
      </c>
      <c r="AP100" s="48">
        <f t="shared" si="31"/>
        <v>4898674</v>
      </c>
      <c r="AQ100" s="40" t="s">
        <v>180</v>
      </c>
      <c r="AR100" s="40"/>
      <c r="AS100" s="40"/>
      <c r="AT100" s="40"/>
      <c r="AU100" s="40"/>
      <c r="AV100" s="40" t="s">
        <v>167</v>
      </c>
      <c r="AW100" s="40"/>
      <c r="AX100" s="40"/>
      <c r="AY100" s="40"/>
      <c r="AZ100" s="40"/>
      <c r="BA100" s="40"/>
      <c r="BB100" s="40"/>
      <c r="BC100" s="49">
        <v>2354</v>
      </c>
      <c r="BD100" s="40" t="s">
        <v>91</v>
      </c>
      <c r="BE100" s="40"/>
      <c r="BF100" s="45">
        <v>2081</v>
      </c>
      <c r="BG100" s="40" t="s">
        <v>97</v>
      </c>
      <c r="BH100" s="44">
        <f t="shared" si="32"/>
        <v>24</v>
      </c>
      <c r="BI100" s="40"/>
      <c r="BJ100" s="48">
        <f t="shared" si="33"/>
        <v>0</v>
      </c>
      <c r="BK100" s="40" t="s">
        <v>93</v>
      </c>
      <c r="BL100" s="40"/>
      <c r="BM100" s="40"/>
      <c r="BN100" s="40"/>
      <c r="BO100" s="40"/>
      <c r="BP100" s="40"/>
      <c r="BQ100" s="40"/>
      <c r="BR100" s="40"/>
      <c r="BS100" s="40"/>
      <c r="BT100" s="40"/>
      <c r="BU100" s="40"/>
      <c r="BV100" s="40"/>
      <c r="BW100" s="40"/>
      <c r="BX100" s="40"/>
    </row>
    <row r="101" spans="1:76">
      <c r="A101" s="40">
        <v>97</v>
      </c>
      <c r="B101" s="50">
        <v>1</v>
      </c>
      <c r="C101" s="40" t="s">
        <v>231</v>
      </c>
      <c r="D101" s="40" t="s">
        <v>95</v>
      </c>
      <c r="E101" s="40" t="s">
        <v>83</v>
      </c>
      <c r="F101" s="40" t="s">
        <v>84</v>
      </c>
      <c r="G101" s="40" t="s">
        <v>85</v>
      </c>
      <c r="H101" s="40"/>
      <c r="I101" s="40" t="s">
        <v>167</v>
      </c>
      <c r="J101" s="40" t="s">
        <v>87</v>
      </c>
      <c r="K101" s="40" t="s">
        <v>87</v>
      </c>
      <c r="L101" s="40" t="s">
        <v>87</v>
      </c>
      <c r="M101" s="40" t="s">
        <v>88</v>
      </c>
      <c r="N101" s="41" t="s">
        <v>168</v>
      </c>
      <c r="O101" s="42"/>
      <c r="P101" s="43" t="str">
        <f t="shared" si="35"/>
        <v>1996/11/05</v>
      </c>
      <c r="Q101" s="44">
        <f t="shared" si="28"/>
        <v>1996</v>
      </c>
      <c r="R101" s="44">
        <f t="shared" si="36"/>
        <v>11</v>
      </c>
      <c r="S101" s="44">
        <f t="shared" si="37"/>
        <v>5</v>
      </c>
      <c r="T101" s="40">
        <f t="shared" si="29"/>
        <v>1996</v>
      </c>
      <c r="U101" s="45">
        <f t="shared" si="34"/>
        <v>5477192</v>
      </c>
      <c r="V101" s="46">
        <v>1</v>
      </c>
      <c r="W101" s="40"/>
      <c r="X101" s="47">
        <v>0</v>
      </c>
      <c r="Y101" s="47">
        <f t="shared" si="30"/>
        <v>5477192</v>
      </c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7">
        <v>0</v>
      </c>
      <c r="AP101" s="48">
        <f t="shared" si="31"/>
        <v>5477192</v>
      </c>
      <c r="AQ101" s="40" t="s">
        <v>180</v>
      </c>
      <c r="AR101" s="40"/>
      <c r="AS101" s="40"/>
      <c r="AT101" s="40"/>
      <c r="AU101" s="40"/>
      <c r="AV101" s="40" t="s">
        <v>167</v>
      </c>
      <c r="AW101" s="40"/>
      <c r="AX101" s="40"/>
      <c r="AY101" s="40"/>
      <c r="AZ101" s="40"/>
      <c r="BA101" s="40"/>
      <c r="BB101" s="40"/>
      <c r="BC101" s="49">
        <v>2632</v>
      </c>
      <c r="BD101" s="40" t="s">
        <v>91</v>
      </c>
      <c r="BE101" s="40"/>
      <c r="BF101" s="45">
        <v>2081</v>
      </c>
      <c r="BG101" s="40" t="s">
        <v>97</v>
      </c>
      <c r="BH101" s="44">
        <f t="shared" si="32"/>
        <v>24</v>
      </c>
      <c r="BI101" s="40"/>
      <c r="BJ101" s="48">
        <f t="shared" si="33"/>
        <v>0</v>
      </c>
      <c r="BK101" s="40" t="s">
        <v>93</v>
      </c>
      <c r="BL101" s="40"/>
      <c r="BM101" s="40"/>
      <c r="BN101" s="40"/>
      <c r="BO101" s="40"/>
      <c r="BP101" s="40"/>
      <c r="BQ101" s="40"/>
      <c r="BR101" s="40"/>
      <c r="BS101" s="40"/>
      <c r="BT101" s="40"/>
      <c r="BU101" s="40"/>
      <c r="BV101" s="40"/>
      <c r="BW101" s="40"/>
      <c r="BX101" s="40"/>
    </row>
    <row r="102" spans="1:76">
      <c r="A102" s="40">
        <v>98</v>
      </c>
      <c r="B102" s="50">
        <v>1</v>
      </c>
      <c r="C102" s="40" t="s">
        <v>232</v>
      </c>
      <c r="D102" s="40" t="s">
        <v>95</v>
      </c>
      <c r="E102" s="40" t="s">
        <v>83</v>
      </c>
      <c r="F102" s="40" t="s">
        <v>84</v>
      </c>
      <c r="G102" s="40" t="s">
        <v>85</v>
      </c>
      <c r="H102" s="40"/>
      <c r="I102" s="40" t="s">
        <v>167</v>
      </c>
      <c r="J102" s="40" t="s">
        <v>87</v>
      </c>
      <c r="K102" s="40" t="s">
        <v>87</v>
      </c>
      <c r="L102" s="40" t="s">
        <v>87</v>
      </c>
      <c r="M102" s="40" t="s">
        <v>88</v>
      </c>
      <c r="N102" s="41" t="s">
        <v>168</v>
      </c>
      <c r="O102" s="42"/>
      <c r="P102" s="43" t="str">
        <f t="shared" si="35"/>
        <v>1996/11/05</v>
      </c>
      <c r="Q102" s="44">
        <f t="shared" si="28"/>
        <v>1996</v>
      </c>
      <c r="R102" s="44">
        <f t="shared" si="36"/>
        <v>11</v>
      </c>
      <c r="S102" s="44">
        <f t="shared" si="37"/>
        <v>5</v>
      </c>
      <c r="T102" s="40">
        <f t="shared" si="29"/>
        <v>1996</v>
      </c>
      <c r="U102" s="45">
        <f t="shared" si="34"/>
        <v>6324159</v>
      </c>
      <c r="V102" s="46">
        <v>1</v>
      </c>
      <c r="W102" s="40"/>
      <c r="X102" s="47">
        <v>0</v>
      </c>
      <c r="Y102" s="47">
        <f t="shared" si="30"/>
        <v>6324159</v>
      </c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7">
        <v>0</v>
      </c>
      <c r="AP102" s="48">
        <f t="shared" si="31"/>
        <v>6324159</v>
      </c>
      <c r="AQ102" s="40" t="s">
        <v>180</v>
      </c>
      <c r="AR102" s="40"/>
      <c r="AS102" s="40"/>
      <c r="AT102" s="40"/>
      <c r="AU102" s="40"/>
      <c r="AV102" s="40" t="s">
        <v>167</v>
      </c>
      <c r="AW102" s="40"/>
      <c r="AX102" s="40"/>
      <c r="AY102" s="40"/>
      <c r="AZ102" s="40"/>
      <c r="BA102" s="40"/>
      <c r="BB102" s="40"/>
      <c r="BC102" s="49">
        <v>3039</v>
      </c>
      <c r="BD102" s="40" t="s">
        <v>91</v>
      </c>
      <c r="BE102" s="40"/>
      <c r="BF102" s="45">
        <v>2081</v>
      </c>
      <c r="BG102" s="40" t="s">
        <v>97</v>
      </c>
      <c r="BH102" s="44">
        <f t="shared" si="32"/>
        <v>24</v>
      </c>
      <c r="BI102" s="40"/>
      <c r="BJ102" s="48">
        <f t="shared" si="33"/>
        <v>0</v>
      </c>
      <c r="BK102" s="40" t="s">
        <v>93</v>
      </c>
      <c r="BL102" s="40"/>
      <c r="BM102" s="40"/>
      <c r="BN102" s="40"/>
      <c r="BO102" s="40"/>
      <c r="BP102" s="40"/>
      <c r="BQ102" s="40"/>
      <c r="BR102" s="40"/>
      <c r="BS102" s="40"/>
      <c r="BT102" s="40"/>
      <c r="BU102" s="40"/>
      <c r="BV102" s="40"/>
      <c r="BW102" s="40"/>
      <c r="BX102" s="40"/>
    </row>
    <row r="103" spans="1:76">
      <c r="A103" s="40">
        <v>99</v>
      </c>
      <c r="B103" s="50">
        <v>1</v>
      </c>
      <c r="C103" s="40" t="s">
        <v>233</v>
      </c>
      <c r="D103" s="40" t="s">
        <v>95</v>
      </c>
      <c r="E103" s="40" t="s">
        <v>83</v>
      </c>
      <c r="F103" s="40" t="s">
        <v>84</v>
      </c>
      <c r="G103" s="40" t="s">
        <v>85</v>
      </c>
      <c r="H103" s="40"/>
      <c r="I103" s="40" t="s">
        <v>167</v>
      </c>
      <c r="J103" s="40" t="s">
        <v>87</v>
      </c>
      <c r="K103" s="40" t="s">
        <v>87</v>
      </c>
      <c r="L103" s="40" t="s">
        <v>87</v>
      </c>
      <c r="M103" s="40" t="s">
        <v>88</v>
      </c>
      <c r="N103" s="41" t="s">
        <v>168</v>
      </c>
      <c r="O103" s="42"/>
      <c r="P103" s="43" t="str">
        <f t="shared" si="35"/>
        <v>1996/11/05</v>
      </c>
      <c r="Q103" s="44">
        <f t="shared" si="28"/>
        <v>1996</v>
      </c>
      <c r="R103" s="44">
        <f t="shared" si="36"/>
        <v>11</v>
      </c>
      <c r="S103" s="44">
        <f t="shared" si="37"/>
        <v>5</v>
      </c>
      <c r="T103" s="40">
        <f t="shared" si="29"/>
        <v>1996</v>
      </c>
      <c r="U103" s="45">
        <f t="shared" si="34"/>
        <v>2478471</v>
      </c>
      <c r="V103" s="46">
        <v>1</v>
      </c>
      <c r="W103" s="40"/>
      <c r="X103" s="47">
        <v>0</v>
      </c>
      <c r="Y103" s="47">
        <f t="shared" si="30"/>
        <v>2478471</v>
      </c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7">
        <v>0</v>
      </c>
      <c r="AP103" s="48">
        <f t="shared" si="31"/>
        <v>2478471</v>
      </c>
      <c r="AQ103" s="40" t="s">
        <v>180</v>
      </c>
      <c r="AR103" s="40"/>
      <c r="AS103" s="40"/>
      <c r="AT103" s="40"/>
      <c r="AU103" s="40"/>
      <c r="AV103" s="40" t="s">
        <v>167</v>
      </c>
      <c r="AW103" s="40"/>
      <c r="AX103" s="40"/>
      <c r="AY103" s="40"/>
      <c r="AZ103" s="40"/>
      <c r="BA103" s="40"/>
      <c r="BB103" s="40"/>
      <c r="BC103" s="49">
        <v>1191</v>
      </c>
      <c r="BD103" s="40" t="s">
        <v>91</v>
      </c>
      <c r="BE103" s="40"/>
      <c r="BF103" s="45">
        <v>2081</v>
      </c>
      <c r="BG103" s="40" t="s">
        <v>97</v>
      </c>
      <c r="BH103" s="44">
        <f t="shared" si="32"/>
        <v>24</v>
      </c>
      <c r="BI103" s="40"/>
      <c r="BJ103" s="48">
        <f t="shared" si="33"/>
        <v>0</v>
      </c>
      <c r="BK103" s="40" t="s">
        <v>93</v>
      </c>
      <c r="BL103" s="40"/>
      <c r="BM103" s="40"/>
      <c r="BN103" s="40"/>
      <c r="BO103" s="40"/>
      <c r="BP103" s="40"/>
      <c r="BQ103" s="40"/>
      <c r="BR103" s="40"/>
      <c r="BS103" s="40"/>
      <c r="BT103" s="40"/>
      <c r="BU103" s="40"/>
      <c r="BV103" s="40"/>
      <c r="BW103" s="40"/>
      <c r="BX103" s="40"/>
    </row>
    <row r="104" spans="1:76">
      <c r="A104" s="40">
        <v>100</v>
      </c>
      <c r="B104" s="50">
        <v>1</v>
      </c>
      <c r="C104" s="40" t="s">
        <v>234</v>
      </c>
      <c r="D104" s="40" t="s">
        <v>95</v>
      </c>
      <c r="E104" s="40" t="s">
        <v>83</v>
      </c>
      <c r="F104" s="40" t="s">
        <v>84</v>
      </c>
      <c r="G104" s="40" t="s">
        <v>85</v>
      </c>
      <c r="H104" s="40"/>
      <c r="I104" s="40" t="s">
        <v>224</v>
      </c>
      <c r="J104" s="40" t="s">
        <v>87</v>
      </c>
      <c r="K104" s="40" t="s">
        <v>87</v>
      </c>
      <c r="L104" s="40" t="s">
        <v>87</v>
      </c>
      <c r="M104" s="40" t="s">
        <v>88</v>
      </c>
      <c r="N104" s="41" t="s">
        <v>168</v>
      </c>
      <c r="O104" s="42"/>
      <c r="P104" s="43" t="str">
        <f t="shared" si="35"/>
        <v>1996/11/05</v>
      </c>
      <c r="Q104" s="44">
        <f t="shared" si="28"/>
        <v>1996</v>
      </c>
      <c r="R104" s="44">
        <f t="shared" si="36"/>
        <v>11</v>
      </c>
      <c r="S104" s="44">
        <f t="shared" si="37"/>
        <v>5</v>
      </c>
      <c r="T104" s="40">
        <f t="shared" si="29"/>
        <v>1996</v>
      </c>
      <c r="U104" s="45">
        <v>1</v>
      </c>
      <c r="V104" s="46">
        <v>1</v>
      </c>
      <c r="W104" s="40"/>
      <c r="X104" s="47">
        <v>0</v>
      </c>
      <c r="Y104" s="47">
        <f t="shared" si="30"/>
        <v>1</v>
      </c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7">
        <v>0</v>
      </c>
      <c r="AP104" s="48">
        <f t="shared" si="31"/>
        <v>1</v>
      </c>
      <c r="AQ104" s="40" t="s">
        <v>180</v>
      </c>
      <c r="AR104" s="40"/>
      <c r="AS104" s="40"/>
      <c r="AT104" s="40"/>
      <c r="AU104" s="40"/>
      <c r="AV104" s="40" t="s">
        <v>224</v>
      </c>
      <c r="AW104" s="40"/>
      <c r="AX104" s="40"/>
      <c r="AY104" s="40"/>
      <c r="AZ104" s="40"/>
      <c r="BA104" s="40"/>
      <c r="BB104" s="40"/>
      <c r="BC104" s="49">
        <v>1019</v>
      </c>
      <c r="BD104" s="40" t="s">
        <v>91</v>
      </c>
      <c r="BE104" s="40"/>
      <c r="BF104" s="45">
        <v>2081</v>
      </c>
      <c r="BG104" s="40" t="s">
        <v>92</v>
      </c>
      <c r="BH104" s="44">
        <f t="shared" si="32"/>
        <v>24</v>
      </c>
      <c r="BI104" s="40"/>
      <c r="BJ104" s="48">
        <f t="shared" si="33"/>
        <v>0</v>
      </c>
      <c r="BK104" s="40" t="s">
        <v>93</v>
      </c>
      <c r="BL104" s="40"/>
      <c r="BM104" s="40"/>
      <c r="BN104" s="40"/>
      <c r="BO104" s="40"/>
      <c r="BP104" s="40"/>
      <c r="BQ104" s="40"/>
      <c r="BR104" s="40"/>
      <c r="BS104" s="40"/>
      <c r="BT104" s="40"/>
      <c r="BU104" s="40"/>
      <c r="BV104" s="40"/>
      <c r="BW104" s="40"/>
      <c r="BX104" s="40"/>
    </row>
    <row r="105" spans="1:76">
      <c r="A105" s="40">
        <v>101</v>
      </c>
      <c r="B105" s="50">
        <v>1</v>
      </c>
      <c r="C105" s="40" t="s">
        <v>235</v>
      </c>
      <c r="D105" s="40" t="s">
        <v>95</v>
      </c>
      <c r="E105" s="40" t="s">
        <v>83</v>
      </c>
      <c r="F105" s="40" t="s">
        <v>84</v>
      </c>
      <c r="G105" s="40" t="s">
        <v>85</v>
      </c>
      <c r="H105" s="40"/>
      <c r="I105" s="40" t="s">
        <v>236</v>
      </c>
      <c r="J105" s="40" t="s">
        <v>87</v>
      </c>
      <c r="K105" s="40" t="s">
        <v>87</v>
      </c>
      <c r="L105" s="40" t="s">
        <v>87</v>
      </c>
      <c r="M105" s="40" t="s">
        <v>88</v>
      </c>
      <c r="N105" s="41" t="s">
        <v>198</v>
      </c>
      <c r="O105" s="42"/>
      <c r="P105" s="43" t="str">
        <f t="shared" si="35"/>
        <v>1997/11/26</v>
      </c>
      <c r="Q105" s="44">
        <f t="shared" si="28"/>
        <v>1997</v>
      </c>
      <c r="R105" s="44">
        <f t="shared" si="36"/>
        <v>11</v>
      </c>
      <c r="S105" s="44">
        <f t="shared" si="37"/>
        <v>26</v>
      </c>
      <c r="T105" s="40">
        <f t="shared" si="29"/>
        <v>1997</v>
      </c>
      <c r="U105" s="45">
        <f t="shared" si="34"/>
        <v>8527938</v>
      </c>
      <c r="V105" s="46">
        <v>1</v>
      </c>
      <c r="W105" s="40"/>
      <c r="X105" s="47">
        <v>0</v>
      </c>
      <c r="Y105" s="47">
        <f t="shared" si="30"/>
        <v>8527938</v>
      </c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7">
        <v>0</v>
      </c>
      <c r="AP105" s="48">
        <f t="shared" si="31"/>
        <v>8527938</v>
      </c>
      <c r="AQ105" s="40" t="s">
        <v>180</v>
      </c>
      <c r="AR105" s="40"/>
      <c r="AS105" s="40"/>
      <c r="AT105" s="40"/>
      <c r="AU105" s="40"/>
      <c r="AV105" s="40" t="s">
        <v>236</v>
      </c>
      <c r="AW105" s="40"/>
      <c r="AX105" s="40"/>
      <c r="AY105" s="40"/>
      <c r="AZ105" s="40"/>
      <c r="BA105" s="40"/>
      <c r="BB105" s="40"/>
      <c r="BC105" s="49">
        <v>4098</v>
      </c>
      <c r="BD105" s="40" t="s">
        <v>91</v>
      </c>
      <c r="BE105" s="40"/>
      <c r="BF105" s="45">
        <v>2081</v>
      </c>
      <c r="BG105" s="40" t="s">
        <v>97</v>
      </c>
      <c r="BH105" s="44">
        <f t="shared" si="32"/>
        <v>23</v>
      </c>
      <c r="BI105" s="40"/>
      <c r="BJ105" s="48">
        <f t="shared" si="33"/>
        <v>0</v>
      </c>
      <c r="BK105" s="40" t="s">
        <v>93</v>
      </c>
      <c r="BL105" s="40"/>
      <c r="BM105" s="40"/>
      <c r="BN105" s="40"/>
      <c r="BO105" s="40"/>
      <c r="BP105" s="40"/>
      <c r="BQ105" s="40"/>
      <c r="BR105" s="40"/>
      <c r="BS105" s="40"/>
      <c r="BT105" s="40"/>
      <c r="BU105" s="40"/>
      <c r="BV105" s="40"/>
      <c r="BW105" s="40"/>
      <c r="BX105" s="40"/>
    </row>
    <row r="106" spans="1:76">
      <c r="A106" s="40">
        <v>102</v>
      </c>
      <c r="B106" s="50">
        <v>1</v>
      </c>
      <c r="C106" s="40" t="s">
        <v>237</v>
      </c>
      <c r="D106" s="40" t="s">
        <v>95</v>
      </c>
      <c r="E106" s="40" t="s">
        <v>83</v>
      </c>
      <c r="F106" s="40" t="s">
        <v>84</v>
      </c>
      <c r="G106" s="40" t="s">
        <v>85</v>
      </c>
      <c r="H106" s="40"/>
      <c r="I106" s="40" t="s">
        <v>236</v>
      </c>
      <c r="J106" s="40" t="s">
        <v>87</v>
      </c>
      <c r="K106" s="40" t="s">
        <v>87</v>
      </c>
      <c r="L106" s="40" t="s">
        <v>87</v>
      </c>
      <c r="M106" s="40" t="s">
        <v>88</v>
      </c>
      <c r="N106" s="41" t="s">
        <v>198</v>
      </c>
      <c r="O106" s="42"/>
      <c r="P106" s="43" t="str">
        <f t="shared" si="35"/>
        <v>1997/11/26</v>
      </c>
      <c r="Q106" s="44">
        <f t="shared" si="28"/>
        <v>1997</v>
      </c>
      <c r="R106" s="44">
        <f t="shared" si="36"/>
        <v>11</v>
      </c>
      <c r="S106" s="44">
        <f t="shared" si="37"/>
        <v>26</v>
      </c>
      <c r="T106" s="40">
        <f t="shared" si="29"/>
        <v>1997</v>
      </c>
      <c r="U106" s="45">
        <f t="shared" si="34"/>
        <v>618057</v>
      </c>
      <c r="V106" s="46">
        <v>1</v>
      </c>
      <c r="W106" s="40"/>
      <c r="X106" s="47">
        <v>0</v>
      </c>
      <c r="Y106" s="47">
        <f t="shared" si="30"/>
        <v>618057</v>
      </c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7">
        <v>0</v>
      </c>
      <c r="AP106" s="48">
        <f t="shared" si="31"/>
        <v>618057</v>
      </c>
      <c r="AQ106" s="40" t="s">
        <v>180</v>
      </c>
      <c r="AR106" s="40"/>
      <c r="AS106" s="40"/>
      <c r="AT106" s="40"/>
      <c r="AU106" s="40"/>
      <c r="AV106" s="40" t="s">
        <v>236</v>
      </c>
      <c r="AW106" s="40"/>
      <c r="AX106" s="40"/>
      <c r="AY106" s="40"/>
      <c r="AZ106" s="40"/>
      <c r="BA106" s="40"/>
      <c r="BB106" s="40"/>
      <c r="BC106" s="49">
        <v>297</v>
      </c>
      <c r="BD106" s="40" t="s">
        <v>91</v>
      </c>
      <c r="BE106" s="40"/>
      <c r="BF106" s="45">
        <v>2081</v>
      </c>
      <c r="BG106" s="40" t="s">
        <v>97</v>
      </c>
      <c r="BH106" s="44">
        <f t="shared" si="32"/>
        <v>23</v>
      </c>
      <c r="BI106" s="40"/>
      <c r="BJ106" s="48">
        <f t="shared" si="33"/>
        <v>0</v>
      </c>
      <c r="BK106" s="40" t="s">
        <v>93</v>
      </c>
      <c r="BL106" s="40"/>
      <c r="BM106" s="40"/>
      <c r="BN106" s="40"/>
      <c r="BO106" s="40"/>
      <c r="BP106" s="40"/>
      <c r="BQ106" s="40"/>
      <c r="BR106" s="40"/>
      <c r="BS106" s="40"/>
      <c r="BT106" s="40"/>
      <c r="BU106" s="40"/>
      <c r="BV106" s="40"/>
      <c r="BW106" s="40"/>
      <c r="BX106" s="40"/>
    </row>
    <row r="107" spans="1:76">
      <c r="A107" s="40">
        <v>103</v>
      </c>
      <c r="B107" s="50">
        <v>1</v>
      </c>
      <c r="C107" s="40" t="s">
        <v>238</v>
      </c>
      <c r="D107" s="40" t="s">
        <v>95</v>
      </c>
      <c r="E107" s="40" t="s">
        <v>83</v>
      </c>
      <c r="F107" s="40" t="s">
        <v>84</v>
      </c>
      <c r="G107" s="40" t="s">
        <v>85</v>
      </c>
      <c r="H107" s="40"/>
      <c r="I107" s="40" t="s">
        <v>236</v>
      </c>
      <c r="J107" s="40" t="s">
        <v>87</v>
      </c>
      <c r="K107" s="40" t="s">
        <v>87</v>
      </c>
      <c r="L107" s="40" t="s">
        <v>87</v>
      </c>
      <c r="M107" s="40" t="s">
        <v>88</v>
      </c>
      <c r="N107" s="41" t="s">
        <v>198</v>
      </c>
      <c r="O107" s="42"/>
      <c r="P107" s="43" t="str">
        <f t="shared" si="35"/>
        <v>1997/11/26</v>
      </c>
      <c r="Q107" s="44">
        <f t="shared" si="28"/>
        <v>1997</v>
      </c>
      <c r="R107" s="44">
        <f t="shared" si="36"/>
        <v>11</v>
      </c>
      <c r="S107" s="44">
        <f t="shared" si="37"/>
        <v>26</v>
      </c>
      <c r="T107" s="40">
        <f t="shared" si="29"/>
        <v>1997</v>
      </c>
      <c r="U107" s="45">
        <f t="shared" si="34"/>
        <v>1542021</v>
      </c>
      <c r="V107" s="46">
        <v>1</v>
      </c>
      <c r="W107" s="40"/>
      <c r="X107" s="47">
        <v>0</v>
      </c>
      <c r="Y107" s="47">
        <f t="shared" si="30"/>
        <v>1542021</v>
      </c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7">
        <v>0</v>
      </c>
      <c r="AP107" s="48">
        <f t="shared" si="31"/>
        <v>1542021</v>
      </c>
      <c r="AQ107" s="40" t="s">
        <v>180</v>
      </c>
      <c r="AR107" s="40"/>
      <c r="AS107" s="40"/>
      <c r="AT107" s="40"/>
      <c r="AU107" s="40"/>
      <c r="AV107" s="40" t="s">
        <v>236</v>
      </c>
      <c r="AW107" s="40"/>
      <c r="AX107" s="40"/>
      <c r="AY107" s="40"/>
      <c r="AZ107" s="40"/>
      <c r="BA107" s="40"/>
      <c r="BB107" s="40"/>
      <c r="BC107" s="49">
        <v>741</v>
      </c>
      <c r="BD107" s="40" t="s">
        <v>91</v>
      </c>
      <c r="BE107" s="40"/>
      <c r="BF107" s="45">
        <v>2081</v>
      </c>
      <c r="BG107" s="40" t="s">
        <v>97</v>
      </c>
      <c r="BH107" s="44">
        <f t="shared" si="32"/>
        <v>23</v>
      </c>
      <c r="BI107" s="40"/>
      <c r="BJ107" s="48">
        <f t="shared" si="33"/>
        <v>0</v>
      </c>
      <c r="BK107" s="40" t="s">
        <v>93</v>
      </c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0"/>
      <c r="BW107" s="40"/>
      <c r="BX107" s="40"/>
    </row>
    <row r="108" spans="1:76">
      <c r="A108" s="40">
        <v>104</v>
      </c>
      <c r="B108" s="50">
        <v>1</v>
      </c>
      <c r="C108" s="40" t="s">
        <v>239</v>
      </c>
      <c r="D108" s="40" t="s">
        <v>95</v>
      </c>
      <c r="E108" s="40" t="s">
        <v>83</v>
      </c>
      <c r="F108" s="40" t="s">
        <v>84</v>
      </c>
      <c r="G108" s="40" t="s">
        <v>85</v>
      </c>
      <c r="H108" s="40"/>
      <c r="I108" s="40" t="s">
        <v>164</v>
      </c>
      <c r="J108" s="40" t="s">
        <v>87</v>
      </c>
      <c r="K108" s="40" t="s">
        <v>87</v>
      </c>
      <c r="L108" s="40" t="s">
        <v>87</v>
      </c>
      <c r="M108" s="40" t="s">
        <v>88</v>
      </c>
      <c r="N108" s="41" t="s">
        <v>165</v>
      </c>
      <c r="O108" s="42"/>
      <c r="P108" s="43" t="str">
        <f t="shared" si="35"/>
        <v>1993/11/15</v>
      </c>
      <c r="Q108" s="44">
        <f t="shared" si="28"/>
        <v>1993</v>
      </c>
      <c r="R108" s="44">
        <f t="shared" si="36"/>
        <v>11</v>
      </c>
      <c r="S108" s="44">
        <f t="shared" si="37"/>
        <v>15</v>
      </c>
      <c r="T108" s="40">
        <f t="shared" si="29"/>
        <v>1993</v>
      </c>
      <c r="U108" s="45">
        <f t="shared" si="34"/>
        <v>2979992</v>
      </c>
      <c r="V108" s="46">
        <v>1</v>
      </c>
      <c r="W108" s="40"/>
      <c r="X108" s="47">
        <v>0</v>
      </c>
      <c r="Y108" s="47">
        <f t="shared" si="30"/>
        <v>2979992</v>
      </c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7">
        <v>0</v>
      </c>
      <c r="AP108" s="48">
        <f t="shared" si="31"/>
        <v>2979992</v>
      </c>
      <c r="AQ108" s="40" t="s">
        <v>180</v>
      </c>
      <c r="AR108" s="40"/>
      <c r="AS108" s="40"/>
      <c r="AT108" s="40"/>
      <c r="AU108" s="40"/>
      <c r="AV108" s="40" t="s">
        <v>164</v>
      </c>
      <c r="AW108" s="40"/>
      <c r="AX108" s="40"/>
      <c r="AY108" s="40"/>
      <c r="AZ108" s="40"/>
      <c r="BA108" s="40"/>
      <c r="BB108" s="40"/>
      <c r="BC108" s="49">
        <v>1432</v>
      </c>
      <c r="BD108" s="40" t="s">
        <v>91</v>
      </c>
      <c r="BE108" s="40"/>
      <c r="BF108" s="45">
        <v>2081</v>
      </c>
      <c r="BG108" s="40" t="s">
        <v>97</v>
      </c>
      <c r="BH108" s="44">
        <f t="shared" si="32"/>
        <v>27</v>
      </c>
      <c r="BI108" s="40"/>
      <c r="BJ108" s="48">
        <f t="shared" si="33"/>
        <v>0</v>
      </c>
      <c r="BK108" s="40" t="s">
        <v>93</v>
      </c>
      <c r="BL108" s="40"/>
      <c r="BM108" s="40"/>
      <c r="BN108" s="40"/>
      <c r="BO108" s="40"/>
      <c r="BP108" s="40"/>
      <c r="BQ108" s="40"/>
      <c r="BR108" s="40"/>
      <c r="BS108" s="40"/>
      <c r="BT108" s="40"/>
      <c r="BU108" s="40"/>
      <c r="BV108" s="40"/>
      <c r="BW108" s="40"/>
      <c r="BX108" s="40"/>
    </row>
    <row r="109" spans="1:76">
      <c r="A109" s="40">
        <v>105</v>
      </c>
      <c r="B109" s="50">
        <v>1</v>
      </c>
      <c r="C109" s="40" t="s">
        <v>240</v>
      </c>
      <c r="D109" s="40" t="s">
        <v>95</v>
      </c>
      <c r="E109" s="40" t="s">
        <v>83</v>
      </c>
      <c r="F109" s="40" t="s">
        <v>84</v>
      </c>
      <c r="G109" s="40" t="s">
        <v>85</v>
      </c>
      <c r="H109" s="40"/>
      <c r="I109" s="40" t="s">
        <v>164</v>
      </c>
      <c r="J109" s="40" t="s">
        <v>87</v>
      </c>
      <c r="K109" s="40" t="s">
        <v>87</v>
      </c>
      <c r="L109" s="40" t="s">
        <v>87</v>
      </c>
      <c r="M109" s="40" t="s">
        <v>88</v>
      </c>
      <c r="N109" s="41" t="s">
        <v>165</v>
      </c>
      <c r="O109" s="42"/>
      <c r="P109" s="43" t="str">
        <f t="shared" si="35"/>
        <v>1993/11/15</v>
      </c>
      <c r="Q109" s="44">
        <f t="shared" si="28"/>
        <v>1993</v>
      </c>
      <c r="R109" s="44">
        <f t="shared" si="36"/>
        <v>11</v>
      </c>
      <c r="S109" s="44">
        <f t="shared" si="37"/>
        <v>15</v>
      </c>
      <c r="T109" s="40">
        <f t="shared" si="29"/>
        <v>1993</v>
      </c>
      <c r="U109" s="45">
        <f t="shared" si="34"/>
        <v>2520091</v>
      </c>
      <c r="V109" s="46">
        <v>1</v>
      </c>
      <c r="W109" s="40"/>
      <c r="X109" s="47">
        <v>0</v>
      </c>
      <c r="Y109" s="47">
        <f t="shared" si="30"/>
        <v>2520091</v>
      </c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7">
        <v>0</v>
      </c>
      <c r="AP109" s="48">
        <f t="shared" si="31"/>
        <v>2520091</v>
      </c>
      <c r="AQ109" s="40" t="s">
        <v>180</v>
      </c>
      <c r="AR109" s="40"/>
      <c r="AS109" s="40"/>
      <c r="AT109" s="40"/>
      <c r="AU109" s="40"/>
      <c r="AV109" s="40" t="s">
        <v>164</v>
      </c>
      <c r="AW109" s="40"/>
      <c r="AX109" s="40"/>
      <c r="AY109" s="40"/>
      <c r="AZ109" s="40"/>
      <c r="BA109" s="40"/>
      <c r="BB109" s="40"/>
      <c r="BC109" s="49">
        <v>1211</v>
      </c>
      <c r="BD109" s="40" t="s">
        <v>91</v>
      </c>
      <c r="BE109" s="40"/>
      <c r="BF109" s="45">
        <v>2081</v>
      </c>
      <c r="BG109" s="40" t="s">
        <v>97</v>
      </c>
      <c r="BH109" s="44">
        <f t="shared" si="32"/>
        <v>27</v>
      </c>
      <c r="BI109" s="40"/>
      <c r="BJ109" s="48">
        <f t="shared" si="33"/>
        <v>0</v>
      </c>
      <c r="BK109" s="40" t="s">
        <v>93</v>
      </c>
      <c r="BL109" s="40"/>
      <c r="BM109" s="40"/>
      <c r="BN109" s="40"/>
      <c r="BO109" s="40"/>
      <c r="BP109" s="40"/>
      <c r="BQ109" s="40"/>
      <c r="BR109" s="40"/>
      <c r="BS109" s="40"/>
      <c r="BT109" s="40"/>
      <c r="BU109" s="40"/>
      <c r="BV109" s="40"/>
      <c r="BW109" s="40"/>
      <c r="BX109" s="40"/>
    </row>
    <row r="110" spans="1:76">
      <c r="A110" s="40">
        <v>106</v>
      </c>
      <c r="B110" s="50">
        <v>1</v>
      </c>
      <c r="C110" s="40" t="s">
        <v>241</v>
      </c>
      <c r="D110" s="40" t="s">
        <v>95</v>
      </c>
      <c r="E110" s="40" t="s">
        <v>83</v>
      </c>
      <c r="F110" s="40" t="s">
        <v>84</v>
      </c>
      <c r="G110" s="40" t="s">
        <v>85</v>
      </c>
      <c r="H110" s="40"/>
      <c r="I110" s="40" t="s">
        <v>242</v>
      </c>
      <c r="J110" s="40" t="s">
        <v>87</v>
      </c>
      <c r="K110" s="40" t="s">
        <v>87</v>
      </c>
      <c r="L110" s="40" t="s">
        <v>87</v>
      </c>
      <c r="M110" s="40" t="s">
        <v>88</v>
      </c>
      <c r="N110" s="41" t="s">
        <v>179</v>
      </c>
      <c r="O110" s="42"/>
      <c r="P110" s="43" t="str">
        <f t="shared" si="35"/>
        <v>1992/09/22</v>
      </c>
      <c r="Q110" s="44">
        <f t="shared" si="28"/>
        <v>1992</v>
      </c>
      <c r="R110" s="44">
        <f t="shared" si="36"/>
        <v>9</v>
      </c>
      <c r="S110" s="44">
        <f t="shared" si="37"/>
        <v>22</v>
      </c>
      <c r="T110" s="40">
        <f t="shared" si="29"/>
        <v>1992</v>
      </c>
      <c r="U110" s="45">
        <f t="shared" si="34"/>
        <v>29488</v>
      </c>
      <c r="V110" s="46">
        <v>1</v>
      </c>
      <c r="W110" s="40"/>
      <c r="X110" s="47">
        <v>0</v>
      </c>
      <c r="Y110" s="47">
        <f t="shared" si="30"/>
        <v>29488</v>
      </c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7">
        <v>0</v>
      </c>
      <c r="AP110" s="48">
        <f t="shared" si="31"/>
        <v>29488</v>
      </c>
      <c r="AQ110" s="40" t="s">
        <v>180</v>
      </c>
      <c r="AR110" s="40"/>
      <c r="AS110" s="40"/>
      <c r="AT110" s="40"/>
      <c r="AU110" s="40"/>
      <c r="AV110" s="40" t="s">
        <v>242</v>
      </c>
      <c r="AW110" s="40"/>
      <c r="AX110" s="40"/>
      <c r="AY110" s="40"/>
      <c r="AZ110" s="40"/>
      <c r="BA110" s="40"/>
      <c r="BB110" s="40"/>
      <c r="BC110" s="49">
        <v>304</v>
      </c>
      <c r="BD110" s="40" t="s">
        <v>91</v>
      </c>
      <c r="BE110" s="40"/>
      <c r="BF110" s="45">
        <v>97</v>
      </c>
      <c r="BG110" s="40" t="s">
        <v>121</v>
      </c>
      <c r="BH110" s="44">
        <f t="shared" si="32"/>
        <v>28</v>
      </c>
      <c r="BI110" s="40"/>
      <c r="BJ110" s="48">
        <f t="shared" si="33"/>
        <v>0</v>
      </c>
      <c r="BK110" s="40" t="s">
        <v>93</v>
      </c>
      <c r="BL110" s="40"/>
      <c r="BM110" s="40"/>
      <c r="BN110" s="40"/>
      <c r="BO110" s="40"/>
      <c r="BP110" s="40"/>
      <c r="BQ110" s="40"/>
      <c r="BR110" s="40"/>
      <c r="BS110" s="40"/>
      <c r="BT110" s="40"/>
      <c r="BU110" s="40"/>
      <c r="BV110" s="40"/>
      <c r="BW110" s="40"/>
      <c r="BX110" s="40"/>
    </row>
    <row r="111" spans="1:76">
      <c r="A111" s="40">
        <v>107</v>
      </c>
      <c r="B111" s="50">
        <v>1</v>
      </c>
      <c r="C111" s="40" t="s">
        <v>243</v>
      </c>
      <c r="D111" s="40" t="s">
        <v>95</v>
      </c>
      <c r="E111" s="40" t="s">
        <v>83</v>
      </c>
      <c r="F111" s="40" t="s">
        <v>84</v>
      </c>
      <c r="G111" s="40" t="s">
        <v>85</v>
      </c>
      <c r="H111" s="40"/>
      <c r="I111" s="40" t="s">
        <v>224</v>
      </c>
      <c r="J111" s="40" t="s">
        <v>87</v>
      </c>
      <c r="K111" s="40" t="s">
        <v>87</v>
      </c>
      <c r="L111" s="40" t="s">
        <v>87</v>
      </c>
      <c r="M111" s="40" t="s">
        <v>88</v>
      </c>
      <c r="N111" s="41" t="s">
        <v>100</v>
      </c>
      <c r="O111" s="42"/>
      <c r="P111" s="43" t="str">
        <f t="shared" si="35"/>
        <v>1992/03/16</v>
      </c>
      <c r="Q111" s="44">
        <f t="shared" si="28"/>
        <v>1992</v>
      </c>
      <c r="R111" s="44">
        <f t="shared" si="36"/>
        <v>3</v>
      </c>
      <c r="S111" s="44">
        <f t="shared" si="37"/>
        <v>16</v>
      </c>
      <c r="T111" s="40">
        <f t="shared" si="29"/>
        <v>1991</v>
      </c>
      <c r="U111" s="45">
        <v>1</v>
      </c>
      <c r="V111" s="46">
        <v>1</v>
      </c>
      <c r="W111" s="40"/>
      <c r="X111" s="47">
        <v>0</v>
      </c>
      <c r="Y111" s="47">
        <f t="shared" si="30"/>
        <v>1</v>
      </c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7">
        <v>0</v>
      </c>
      <c r="AP111" s="48">
        <f t="shared" si="31"/>
        <v>1</v>
      </c>
      <c r="AQ111" s="40" t="s">
        <v>180</v>
      </c>
      <c r="AR111" s="40"/>
      <c r="AS111" s="40"/>
      <c r="AT111" s="40"/>
      <c r="AU111" s="40"/>
      <c r="AV111" s="40" t="s">
        <v>224</v>
      </c>
      <c r="AW111" s="40"/>
      <c r="AX111" s="40"/>
      <c r="AY111" s="40"/>
      <c r="AZ111" s="40"/>
      <c r="BA111" s="40"/>
      <c r="BB111" s="40"/>
      <c r="BC111" s="49">
        <v>910</v>
      </c>
      <c r="BD111" s="40" t="s">
        <v>91</v>
      </c>
      <c r="BE111" s="40"/>
      <c r="BF111" s="45">
        <v>97</v>
      </c>
      <c r="BG111" s="40" t="s">
        <v>121</v>
      </c>
      <c r="BH111" s="44">
        <f t="shared" si="32"/>
        <v>29</v>
      </c>
      <c r="BI111" s="40"/>
      <c r="BJ111" s="48">
        <f t="shared" si="33"/>
        <v>0</v>
      </c>
      <c r="BK111" s="40" t="s">
        <v>93</v>
      </c>
      <c r="BL111" s="40"/>
      <c r="BM111" s="40"/>
      <c r="BN111" s="40"/>
      <c r="BO111" s="40"/>
      <c r="BP111" s="40"/>
      <c r="BQ111" s="40"/>
      <c r="BR111" s="40"/>
      <c r="BS111" s="40"/>
      <c r="BT111" s="40"/>
      <c r="BU111" s="40"/>
      <c r="BV111" s="40"/>
      <c r="BW111" s="40"/>
      <c r="BX111" s="40"/>
    </row>
    <row r="112" spans="1:76">
      <c r="A112" s="40">
        <v>108</v>
      </c>
      <c r="B112" s="50">
        <v>1</v>
      </c>
      <c r="C112" s="40" t="s">
        <v>244</v>
      </c>
      <c r="D112" s="40" t="s">
        <v>95</v>
      </c>
      <c r="E112" s="40" t="s">
        <v>83</v>
      </c>
      <c r="F112" s="40" t="s">
        <v>84</v>
      </c>
      <c r="G112" s="40" t="s">
        <v>85</v>
      </c>
      <c r="H112" s="40"/>
      <c r="I112" s="40" t="s">
        <v>242</v>
      </c>
      <c r="J112" s="40" t="s">
        <v>87</v>
      </c>
      <c r="K112" s="40" t="s">
        <v>87</v>
      </c>
      <c r="L112" s="40" t="s">
        <v>87</v>
      </c>
      <c r="M112" s="40" t="s">
        <v>88</v>
      </c>
      <c r="N112" s="41" t="s">
        <v>179</v>
      </c>
      <c r="O112" s="42"/>
      <c r="P112" s="43" t="str">
        <f t="shared" si="35"/>
        <v>1992/09/22</v>
      </c>
      <c r="Q112" s="44">
        <f t="shared" si="28"/>
        <v>1992</v>
      </c>
      <c r="R112" s="44">
        <f t="shared" si="36"/>
        <v>9</v>
      </c>
      <c r="S112" s="44">
        <f t="shared" si="37"/>
        <v>22</v>
      </c>
      <c r="T112" s="40">
        <f t="shared" si="29"/>
        <v>1992</v>
      </c>
      <c r="U112" s="45">
        <f t="shared" si="34"/>
        <v>43068</v>
      </c>
      <c r="V112" s="46">
        <v>1</v>
      </c>
      <c r="W112" s="40"/>
      <c r="X112" s="47">
        <v>0</v>
      </c>
      <c r="Y112" s="47">
        <f t="shared" si="30"/>
        <v>43068</v>
      </c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7">
        <v>0</v>
      </c>
      <c r="AP112" s="48">
        <f t="shared" si="31"/>
        <v>43068</v>
      </c>
      <c r="AQ112" s="40" t="s">
        <v>180</v>
      </c>
      <c r="AR112" s="40"/>
      <c r="AS112" s="40"/>
      <c r="AT112" s="40"/>
      <c r="AU112" s="40"/>
      <c r="AV112" s="40" t="s">
        <v>242</v>
      </c>
      <c r="AW112" s="40"/>
      <c r="AX112" s="40"/>
      <c r="AY112" s="40"/>
      <c r="AZ112" s="40"/>
      <c r="BA112" s="40"/>
      <c r="BB112" s="40"/>
      <c r="BC112" s="49">
        <v>444</v>
      </c>
      <c r="BD112" s="40" t="s">
        <v>91</v>
      </c>
      <c r="BE112" s="40"/>
      <c r="BF112" s="45">
        <v>97</v>
      </c>
      <c r="BG112" s="40" t="s">
        <v>121</v>
      </c>
      <c r="BH112" s="44">
        <f t="shared" si="32"/>
        <v>28</v>
      </c>
      <c r="BI112" s="40"/>
      <c r="BJ112" s="48">
        <f t="shared" si="33"/>
        <v>0</v>
      </c>
      <c r="BK112" s="40" t="s">
        <v>93</v>
      </c>
      <c r="BL112" s="40"/>
      <c r="BM112" s="40"/>
      <c r="BN112" s="40"/>
      <c r="BO112" s="40"/>
      <c r="BP112" s="40"/>
      <c r="BQ112" s="40"/>
      <c r="BR112" s="40"/>
      <c r="BS112" s="40"/>
      <c r="BT112" s="40"/>
      <c r="BU112" s="40"/>
      <c r="BV112" s="40"/>
      <c r="BW112" s="40"/>
      <c r="BX112" s="40"/>
    </row>
    <row r="113" spans="1:76">
      <c r="A113" s="40">
        <v>109</v>
      </c>
      <c r="B113" s="50">
        <v>1</v>
      </c>
      <c r="C113" s="40" t="s">
        <v>245</v>
      </c>
      <c r="D113" s="40" t="s">
        <v>95</v>
      </c>
      <c r="E113" s="40" t="s">
        <v>83</v>
      </c>
      <c r="F113" s="40" t="s">
        <v>84</v>
      </c>
      <c r="G113" s="40" t="s">
        <v>85</v>
      </c>
      <c r="H113" s="40"/>
      <c r="I113" s="40" t="s">
        <v>224</v>
      </c>
      <c r="J113" s="40" t="s">
        <v>87</v>
      </c>
      <c r="K113" s="40" t="s">
        <v>87</v>
      </c>
      <c r="L113" s="40" t="s">
        <v>87</v>
      </c>
      <c r="M113" s="40" t="s">
        <v>88</v>
      </c>
      <c r="N113" s="41" t="s">
        <v>100</v>
      </c>
      <c r="O113" s="42"/>
      <c r="P113" s="43" t="str">
        <f t="shared" si="35"/>
        <v>1992/03/16</v>
      </c>
      <c r="Q113" s="44">
        <f t="shared" si="28"/>
        <v>1992</v>
      </c>
      <c r="R113" s="44">
        <f t="shared" si="36"/>
        <v>3</v>
      </c>
      <c r="S113" s="44">
        <f t="shared" si="37"/>
        <v>16</v>
      </c>
      <c r="T113" s="40">
        <f t="shared" si="29"/>
        <v>1991</v>
      </c>
      <c r="U113" s="45">
        <v>1</v>
      </c>
      <c r="V113" s="46">
        <v>1</v>
      </c>
      <c r="W113" s="40"/>
      <c r="X113" s="47">
        <v>0</v>
      </c>
      <c r="Y113" s="47">
        <f t="shared" si="30"/>
        <v>1</v>
      </c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7">
        <v>0</v>
      </c>
      <c r="AP113" s="48">
        <f t="shared" si="31"/>
        <v>1</v>
      </c>
      <c r="AQ113" s="40" t="s">
        <v>180</v>
      </c>
      <c r="AR113" s="40"/>
      <c r="AS113" s="40"/>
      <c r="AT113" s="40"/>
      <c r="AU113" s="40"/>
      <c r="AV113" s="40" t="s">
        <v>224</v>
      </c>
      <c r="AW113" s="40"/>
      <c r="AX113" s="40"/>
      <c r="AY113" s="40"/>
      <c r="AZ113" s="40"/>
      <c r="BA113" s="40"/>
      <c r="BB113" s="40"/>
      <c r="BC113" s="49">
        <v>37</v>
      </c>
      <c r="BD113" s="40" t="s">
        <v>91</v>
      </c>
      <c r="BE113" s="40"/>
      <c r="BF113" s="45">
        <v>97</v>
      </c>
      <c r="BG113" s="40" t="s">
        <v>121</v>
      </c>
      <c r="BH113" s="44">
        <f t="shared" si="32"/>
        <v>29</v>
      </c>
      <c r="BI113" s="40"/>
      <c r="BJ113" s="48">
        <f t="shared" si="33"/>
        <v>0</v>
      </c>
      <c r="BK113" s="40" t="s">
        <v>93</v>
      </c>
      <c r="BL113" s="40"/>
      <c r="BM113" s="40"/>
      <c r="BN113" s="40"/>
      <c r="BO113" s="40"/>
      <c r="BP113" s="40"/>
      <c r="BQ113" s="40"/>
      <c r="BR113" s="40"/>
      <c r="BS113" s="40"/>
      <c r="BT113" s="40"/>
      <c r="BU113" s="40"/>
      <c r="BV113" s="40"/>
      <c r="BW113" s="40"/>
      <c r="BX113" s="40"/>
    </row>
    <row r="114" spans="1:76">
      <c r="A114" s="40">
        <v>110</v>
      </c>
      <c r="B114" s="50">
        <v>1</v>
      </c>
      <c r="C114" s="40" t="s">
        <v>246</v>
      </c>
      <c r="D114" s="40" t="s">
        <v>95</v>
      </c>
      <c r="E114" s="40" t="s">
        <v>83</v>
      </c>
      <c r="F114" s="40" t="s">
        <v>84</v>
      </c>
      <c r="G114" s="40" t="s">
        <v>85</v>
      </c>
      <c r="H114" s="40"/>
      <c r="I114" s="40" t="s">
        <v>164</v>
      </c>
      <c r="J114" s="40" t="s">
        <v>87</v>
      </c>
      <c r="K114" s="40" t="s">
        <v>87</v>
      </c>
      <c r="L114" s="40" t="s">
        <v>87</v>
      </c>
      <c r="M114" s="40" t="s">
        <v>88</v>
      </c>
      <c r="N114" s="41" t="s">
        <v>165</v>
      </c>
      <c r="O114" s="42"/>
      <c r="P114" s="43" t="str">
        <f t="shared" si="35"/>
        <v>1993/11/15</v>
      </c>
      <c r="Q114" s="44">
        <f t="shared" si="28"/>
        <v>1993</v>
      </c>
      <c r="R114" s="44">
        <f t="shared" si="36"/>
        <v>11</v>
      </c>
      <c r="S114" s="44">
        <f t="shared" si="37"/>
        <v>15</v>
      </c>
      <c r="T114" s="40">
        <f t="shared" si="29"/>
        <v>1993</v>
      </c>
      <c r="U114" s="45">
        <f t="shared" si="34"/>
        <v>49944</v>
      </c>
      <c r="V114" s="46">
        <v>1</v>
      </c>
      <c r="W114" s="40"/>
      <c r="X114" s="47">
        <v>0</v>
      </c>
      <c r="Y114" s="47">
        <f t="shared" si="30"/>
        <v>49944</v>
      </c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7">
        <v>0</v>
      </c>
      <c r="AP114" s="48">
        <f t="shared" si="31"/>
        <v>49944</v>
      </c>
      <c r="AQ114" s="40" t="s">
        <v>180</v>
      </c>
      <c r="AR114" s="40"/>
      <c r="AS114" s="40"/>
      <c r="AT114" s="40"/>
      <c r="AU114" s="40"/>
      <c r="AV114" s="40" t="s">
        <v>164</v>
      </c>
      <c r="AW114" s="40"/>
      <c r="AX114" s="40"/>
      <c r="AY114" s="40"/>
      <c r="AZ114" s="40"/>
      <c r="BA114" s="40"/>
      <c r="BB114" s="40"/>
      <c r="BC114" s="49">
        <v>24</v>
      </c>
      <c r="BD114" s="40" t="s">
        <v>91</v>
      </c>
      <c r="BE114" s="40"/>
      <c r="BF114" s="45">
        <v>2081</v>
      </c>
      <c r="BG114" s="40" t="s">
        <v>92</v>
      </c>
      <c r="BH114" s="44">
        <f t="shared" si="32"/>
        <v>27</v>
      </c>
      <c r="BI114" s="40"/>
      <c r="BJ114" s="48">
        <f t="shared" si="33"/>
        <v>0</v>
      </c>
      <c r="BK114" s="40" t="s">
        <v>93</v>
      </c>
      <c r="BL114" s="40"/>
      <c r="BM114" s="40"/>
      <c r="BN114" s="40"/>
      <c r="BO114" s="40"/>
      <c r="BP114" s="40"/>
      <c r="BQ114" s="40"/>
      <c r="BR114" s="40"/>
      <c r="BS114" s="40"/>
      <c r="BT114" s="40"/>
      <c r="BU114" s="40"/>
      <c r="BV114" s="40"/>
      <c r="BW114" s="40"/>
      <c r="BX114" s="40"/>
    </row>
    <row r="115" spans="1:76">
      <c r="A115" s="40">
        <v>111</v>
      </c>
      <c r="B115" s="50">
        <v>1</v>
      </c>
      <c r="C115" s="40" t="s">
        <v>247</v>
      </c>
      <c r="D115" s="40" t="s">
        <v>95</v>
      </c>
      <c r="E115" s="40" t="s">
        <v>83</v>
      </c>
      <c r="F115" s="40" t="s">
        <v>84</v>
      </c>
      <c r="G115" s="40" t="s">
        <v>85</v>
      </c>
      <c r="H115" s="40"/>
      <c r="I115" s="40" t="s">
        <v>242</v>
      </c>
      <c r="J115" s="40" t="s">
        <v>87</v>
      </c>
      <c r="K115" s="40" t="s">
        <v>87</v>
      </c>
      <c r="L115" s="40" t="s">
        <v>87</v>
      </c>
      <c r="M115" s="40" t="s">
        <v>88</v>
      </c>
      <c r="N115" s="41">
        <v>29312</v>
      </c>
      <c r="O115" s="42"/>
      <c r="P115" s="43">
        <f t="shared" si="35"/>
        <v>29312</v>
      </c>
      <c r="Q115" s="44">
        <f t="shared" si="28"/>
        <v>1980</v>
      </c>
      <c r="R115" s="44">
        <f t="shared" si="36"/>
        <v>4</v>
      </c>
      <c r="S115" s="44">
        <f t="shared" si="37"/>
        <v>1</v>
      </c>
      <c r="T115" s="40">
        <f t="shared" si="29"/>
        <v>1980</v>
      </c>
      <c r="U115" s="45">
        <f t="shared" si="34"/>
        <v>126740446</v>
      </c>
      <c r="V115" s="46">
        <v>1</v>
      </c>
      <c r="W115" s="40"/>
      <c r="X115" s="47">
        <v>0</v>
      </c>
      <c r="Y115" s="47">
        <f t="shared" si="30"/>
        <v>126740446</v>
      </c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7">
        <v>0</v>
      </c>
      <c r="AP115" s="48">
        <f t="shared" si="31"/>
        <v>126740446</v>
      </c>
      <c r="AQ115" s="40" t="s">
        <v>180</v>
      </c>
      <c r="AR115" s="40"/>
      <c r="AS115" s="40"/>
      <c r="AT115" s="40"/>
      <c r="AU115" s="40"/>
      <c r="AV115" s="40" t="s">
        <v>242</v>
      </c>
      <c r="AW115" s="40"/>
      <c r="AX115" s="40"/>
      <c r="AY115" s="40"/>
      <c r="AZ115" s="40"/>
      <c r="BA115" s="40"/>
      <c r="BB115" s="40"/>
      <c r="BC115" s="49">
        <v>11942</v>
      </c>
      <c r="BD115" s="40" t="s">
        <v>91</v>
      </c>
      <c r="BE115" s="40"/>
      <c r="BF115" s="45">
        <v>10613</v>
      </c>
      <c r="BG115" s="40" t="s">
        <v>185</v>
      </c>
      <c r="BH115" s="44">
        <f t="shared" si="32"/>
        <v>40</v>
      </c>
      <c r="BI115" s="40"/>
      <c r="BJ115" s="48">
        <f t="shared" si="33"/>
        <v>0</v>
      </c>
      <c r="BK115" s="40" t="s">
        <v>93</v>
      </c>
      <c r="BL115" s="40"/>
      <c r="BM115" s="40"/>
      <c r="BN115" s="40"/>
      <c r="BO115" s="40"/>
      <c r="BP115" s="40"/>
      <c r="BQ115" s="40"/>
      <c r="BR115" s="40"/>
      <c r="BS115" s="40"/>
      <c r="BT115" s="40"/>
      <c r="BU115" s="40"/>
      <c r="BV115" s="40"/>
      <c r="BW115" s="40"/>
      <c r="BX115" s="40"/>
    </row>
    <row r="116" spans="1:76">
      <c r="A116" s="40">
        <v>112</v>
      </c>
      <c r="B116" s="50">
        <v>1</v>
      </c>
      <c r="C116" s="40" t="s">
        <v>248</v>
      </c>
      <c r="D116" s="40" t="s">
        <v>95</v>
      </c>
      <c r="E116" s="40" t="s">
        <v>83</v>
      </c>
      <c r="F116" s="40" t="s">
        <v>84</v>
      </c>
      <c r="G116" s="40" t="s">
        <v>85</v>
      </c>
      <c r="H116" s="40"/>
      <c r="I116" s="40" t="s">
        <v>249</v>
      </c>
      <c r="J116" s="40" t="s">
        <v>87</v>
      </c>
      <c r="K116" s="40" t="s">
        <v>87</v>
      </c>
      <c r="L116" s="40" t="s">
        <v>87</v>
      </c>
      <c r="M116" s="40" t="s">
        <v>88</v>
      </c>
      <c r="N116" s="41">
        <v>29312</v>
      </c>
      <c r="O116" s="42"/>
      <c r="P116" s="43">
        <f t="shared" si="35"/>
        <v>29312</v>
      </c>
      <c r="Q116" s="44">
        <f t="shared" si="28"/>
        <v>1980</v>
      </c>
      <c r="R116" s="44">
        <f t="shared" si="36"/>
        <v>4</v>
      </c>
      <c r="S116" s="44">
        <f t="shared" si="37"/>
        <v>1</v>
      </c>
      <c r="T116" s="40">
        <f t="shared" si="29"/>
        <v>1980</v>
      </c>
      <c r="U116" s="45">
        <f t="shared" si="34"/>
        <v>111956537</v>
      </c>
      <c r="V116" s="46">
        <v>1</v>
      </c>
      <c r="W116" s="40"/>
      <c r="X116" s="47">
        <v>0</v>
      </c>
      <c r="Y116" s="47">
        <f t="shared" si="30"/>
        <v>111956537</v>
      </c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7">
        <v>0</v>
      </c>
      <c r="AP116" s="48">
        <f t="shared" si="31"/>
        <v>111956537</v>
      </c>
      <c r="AQ116" s="40" t="s">
        <v>180</v>
      </c>
      <c r="AR116" s="40"/>
      <c r="AS116" s="40"/>
      <c r="AT116" s="40"/>
      <c r="AU116" s="40"/>
      <c r="AV116" s="40" t="s">
        <v>249</v>
      </c>
      <c r="AW116" s="40"/>
      <c r="AX116" s="40"/>
      <c r="AY116" s="40"/>
      <c r="AZ116" s="40"/>
      <c r="BA116" s="40"/>
      <c r="BB116" s="40"/>
      <c r="BC116" s="49">
        <v>10549</v>
      </c>
      <c r="BD116" s="40" t="s">
        <v>91</v>
      </c>
      <c r="BE116" s="40"/>
      <c r="BF116" s="45">
        <v>10613</v>
      </c>
      <c r="BG116" s="40" t="s">
        <v>185</v>
      </c>
      <c r="BH116" s="44">
        <f t="shared" si="32"/>
        <v>40</v>
      </c>
      <c r="BI116" s="40"/>
      <c r="BJ116" s="48">
        <f t="shared" si="33"/>
        <v>0</v>
      </c>
      <c r="BK116" s="40" t="s">
        <v>93</v>
      </c>
      <c r="BL116" s="40"/>
      <c r="BM116" s="40"/>
      <c r="BN116" s="40"/>
      <c r="BO116" s="40"/>
      <c r="BP116" s="40"/>
      <c r="BQ116" s="40"/>
      <c r="BR116" s="40"/>
      <c r="BS116" s="40"/>
      <c r="BT116" s="40"/>
      <c r="BU116" s="40"/>
      <c r="BV116" s="40"/>
      <c r="BW116" s="40"/>
      <c r="BX116" s="40"/>
    </row>
    <row r="117" spans="1:76">
      <c r="A117" s="40">
        <v>113</v>
      </c>
      <c r="B117" s="50">
        <v>1</v>
      </c>
      <c r="C117" s="40" t="s">
        <v>250</v>
      </c>
      <c r="D117" s="40" t="s">
        <v>95</v>
      </c>
      <c r="E117" s="40" t="s">
        <v>83</v>
      </c>
      <c r="F117" s="40" t="s">
        <v>84</v>
      </c>
      <c r="G117" s="40" t="s">
        <v>85</v>
      </c>
      <c r="H117" s="40"/>
      <c r="I117" s="40" t="s">
        <v>249</v>
      </c>
      <c r="J117" s="40" t="s">
        <v>87</v>
      </c>
      <c r="K117" s="40" t="s">
        <v>87</v>
      </c>
      <c r="L117" s="40" t="s">
        <v>87</v>
      </c>
      <c r="M117" s="40" t="s">
        <v>88</v>
      </c>
      <c r="N117" s="41">
        <v>29312</v>
      </c>
      <c r="O117" s="42"/>
      <c r="P117" s="43">
        <f t="shared" si="35"/>
        <v>29312</v>
      </c>
      <c r="Q117" s="44">
        <f t="shared" si="28"/>
        <v>1980</v>
      </c>
      <c r="R117" s="44">
        <f t="shared" si="36"/>
        <v>4</v>
      </c>
      <c r="S117" s="44">
        <f t="shared" si="37"/>
        <v>1</v>
      </c>
      <c r="T117" s="40">
        <f t="shared" si="29"/>
        <v>1980</v>
      </c>
      <c r="U117" s="45">
        <f t="shared" si="34"/>
        <v>30257663</v>
      </c>
      <c r="V117" s="46">
        <v>1</v>
      </c>
      <c r="W117" s="40"/>
      <c r="X117" s="47">
        <v>0</v>
      </c>
      <c r="Y117" s="47">
        <f t="shared" si="30"/>
        <v>30257663</v>
      </c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7">
        <v>0</v>
      </c>
      <c r="AP117" s="48">
        <f t="shared" si="31"/>
        <v>30257663</v>
      </c>
      <c r="AQ117" s="40" t="s">
        <v>180</v>
      </c>
      <c r="AR117" s="40"/>
      <c r="AS117" s="40"/>
      <c r="AT117" s="40"/>
      <c r="AU117" s="40"/>
      <c r="AV117" s="40" t="s">
        <v>249</v>
      </c>
      <c r="AW117" s="40"/>
      <c r="AX117" s="40"/>
      <c r="AY117" s="40"/>
      <c r="AZ117" s="40"/>
      <c r="BA117" s="40"/>
      <c r="BB117" s="40"/>
      <c r="BC117" s="49">
        <v>2851</v>
      </c>
      <c r="BD117" s="40" t="s">
        <v>91</v>
      </c>
      <c r="BE117" s="40"/>
      <c r="BF117" s="45">
        <v>10613</v>
      </c>
      <c r="BG117" s="40" t="s">
        <v>185</v>
      </c>
      <c r="BH117" s="44">
        <f t="shared" si="32"/>
        <v>40</v>
      </c>
      <c r="BI117" s="40"/>
      <c r="BJ117" s="48">
        <f t="shared" si="33"/>
        <v>0</v>
      </c>
      <c r="BK117" s="40" t="s">
        <v>93</v>
      </c>
      <c r="BL117" s="40"/>
      <c r="BM117" s="40"/>
      <c r="BN117" s="40"/>
      <c r="BO117" s="40"/>
      <c r="BP117" s="40"/>
      <c r="BQ117" s="40"/>
      <c r="BR117" s="40"/>
      <c r="BS117" s="40"/>
      <c r="BT117" s="40"/>
      <c r="BU117" s="40"/>
      <c r="BV117" s="40"/>
      <c r="BW117" s="40"/>
      <c r="BX117" s="40"/>
    </row>
    <row r="118" spans="1:76">
      <c r="A118" s="40">
        <v>114</v>
      </c>
      <c r="B118" s="50">
        <v>1</v>
      </c>
      <c r="C118" s="40" t="s">
        <v>251</v>
      </c>
      <c r="D118" s="40" t="s">
        <v>95</v>
      </c>
      <c r="E118" s="40" t="s">
        <v>83</v>
      </c>
      <c r="F118" s="40" t="s">
        <v>84</v>
      </c>
      <c r="G118" s="40" t="s">
        <v>85</v>
      </c>
      <c r="H118" s="40"/>
      <c r="I118" s="40" t="s">
        <v>252</v>
      </c>
      <c r="J118" s="40" t="s">
        <v>87</v>
      </c>
      <c r="K118" s="40" t="s">
        <v>87</v>
      </c>
      <c r="L118" s="40" t="s">
        <v>87</v>
      </c>
      <c r="M118" s="40" t="s">
        <v>88</v>
      </c>
      <c r="N118" s="41" t="s">
        <v>253</v>
      </c>
      <c r="O118" s="42"/>
      <c r="P118" s="43" t="str">
        <f t="shared" si="35"/>
        <v>1992/06/03</v>
      </c>
      <c r="Q118" s="44">
        <f t="shared" si="28"/>
        <v>1992</v>
      </c>
      <c r="R118" s="44">
        <f t="shared" si="36"/>
        <v>6</v>
      </c>
      <c r="S118" s="44">
        <f t="shared" si="37"/>
        <v>3</v>
      </c>
      <c r="T118" s="40">
        <f t="shared" si="29"/>
        <v>1992</v>
      </c>
      <c r="U118" s="45">
        <f t="shared" si="34"/>
        <v>133375</v>
      </c>
      <c r="V118" s="46">
        <v>1</v>
      </c>
      <c r="W118" s="40"/>
      <c r="X118" s="47">
        <v>0</v>
      </c>
      <c r="Y118" s="47">
        <f t="shared" si="30"/>
        <v>133375</v>
      </c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7">
        <v>0</v>
      </c>
      <c r="AP118" s="48">
        <f t="shared" si="31"/>
        <v>133375</v>
      </c>
      <c r="AQ118" s="40" t="s">
        <v>180</v>
      </c>
      <c r="AR118" s="40"/>
      <c r="AS118" s="40"/>
      <c r="AT118" s="40"/>
      <c r="AU118" s="40"/>
      <c r="AV118" s="40" t="s">
        <v>252</v>
      </c>
      <c r="AW118" s="40"/>
      <c r="AX118" s="40"/>
      <c r="AY118" s="40"/>
      <c r="AZ118" s="40"/>
      <c r="BA118" s="40"/>
      <c r="BB118" s="40"/>
      <c r="BC118" s="49">
        <v>1375</v>
      </c>
      <c r="BD118" s="40" t="s">
        <v>91</v>
      </c>
      <c r="BE118" s="40"/>
      <c r="BF118" s="45">
        <v>97</v>
      </c>
      <c r="BG118" s="40" t="s">
        <v>121</v>
      </c>
      <c r="BH118" s="44">
        <f t="shared" si="32"/>
        <v>28</v>
      </c>
      <c r="BI118" s="40"/>
      <c r="BJ118" s="48">
        <f t="shared" si="33"/>
        <v>0</v>
      </c>
      <c r="BK118" s="40" t="s">
        <v>93</v>
      </c>
      <c r="BL118" s="40"/>
      <c r="BM118" s="40"/>
      <c r="BN118" s="40"/>
      <c r="BO118" s="40"/>
      <c r="BP118" s="40"/>
      <c r="BQ118" s="40"/>
      <c r="BR118" s="40"/>
      <c r="BS118" s="40"/>
      <c r="BT118" s="40"/>
      <c r="BU118" s="40"/>
      <c r="BV118" s="40"/>
      <c r="BW118" s="40"/>
      <c r="BX118" s="40"/>
    </row>
    <row r="119" spans="1:76">
      <c r="A119" s="40">
        <v>115</v>
      </c>
      <c r="B119" s="50">
        <v>1</v>
      </c>
      <c r="C119" s="40" t="s">
        <v>254</v>
      </c>
      <c r="D119" s="40" t="s">
        <v>95</v>
      </c>
      <c r="E119" s="40" t="s">
        <v>83</v>
      </c>
      <c r="F119" s="40" t="s">
        <v>84</v>
      </c>
      <c r="G119" s="40" t="s">
        <v>85</v>
      </c>
      <c r="H119" s="40"/>
      <c r="I119" s="40" t="s">
        <v>164</v>
      </c>
      <c r="J119" s="40" t="s">
        <v>87</v>
      </c>
      <c r="K119" s="40" t="s">
        <v>87</v>
      </c>
      <c r="L119" s="40" t="s">
        <v>87</v>
      </c>
      <c r="M119" s="40" t="s">
        <v>88</v>
      </c>
      <c r="N119" s="41" t="s">
        <v>165</v>
      </c>
      <c r="O119" s="42"/>
      <c r="P119" s="43" t="str">
        <f t="shared" si="35"/>
        <v>1993/11/15</v>
      </c>
      <c r="Q119" s="44">
        <f t="shared" si="28"/>
        <v>1993</v>
      </c>
      <c r="R119" s="44">
        <f t="shared" si="36"/>
        <v>11</v>
      </c>
      <c r="S119" s="44">
        <f t="shared" si="37"/>
        <v>15</v>
      </c>
      <c r="T119" s="40">
        <f t="shared" si="29"/>
        <v>1993</v>
      </c>
      <c r="U119" s="45">
        <f t="shared" si="34"/>
        <v>4682250</v>
      </c>
      <c r="V119" s="46">
        <v>1</v>
      </c>
      <c r="W119" s="40"/>
      <c r="X119" s="47">
        <v>0</v>
      </c>
      <c r="Y119" s="47">
        <f t="shared" si="30"/>
        <v>4682250</v>
      </c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7">
        <v>0</v>
      </c>
      <c r="AP119" s="48">
        <f t="shared" si="31"/>
        <v>4682250</v>
      </c>
      <c r="AQ119" s="40" t="s">
        <v>180</v>
      </c>
      <c r="AR119" s="40"/>
      <c r="AS119" s="40"/>
      <c r="AT119" s="40"/>
      <c r="AU119" s="40"/>
      <c r="AV119" s="40" t="s">
        <v>164</v>
      </c>
      <c r="AW119" s="40"/>
      <c r="AX119" s="40"/>
      <c r="AY119" s="40"/>
      <c r="AZ119" s="40"/>
      <c r="BA119" s="40"/>
      <c r="BB119" s="40"/>
      <c r="BC119" s="49">
        <v>2250</v>
      </c>
      <c r="BD119" s="40" t="s">
        <v>91</v>
      </c>
      <c r="BE119" s="40"/>
      <c r="BF119" s="45">
        <v>2081</v>
      </c>
      <c r="BG119" s="40" t="s">
        <v>97</v>
      </c>
      <c r="BH119" s="44">
        <f t="shared" si="32"/>
        <v>27</v>
      </c>
      <c r="BI119" s="40"/>
      <c r="BJ119" s="48">
        <f t="shared" si="33"/>
        <v>0</v>
      </c>
      <c r="BK119" s="40" t="s">
        <v>93</v>
      </c>
      <c r="BL119" s="40"/>
      <c r="BM119" s="40"/>
      <c r="BN119" s="40"/>
      <c r="BO119" s="40"/>
      <c r="BP119" s="40"/>
      <c r="BQ119" s="40"/>
      <c r="BR119" s="40"/>
      <c r="BS119" s="40"/>
      <c r="BT119" s="40"/>
      <c r="BU119" s="40"/>
      <c r="BV119" s="40"/>
      <c r="BW119" s="40"/>
      <c r="BX119" s="40"/>
    </row>
    <row r="120" spans="1:76">
      <c r="A120" s="40">
        <v>116</v>
      </c>
      <c r="B120" s="50">
        <v>1</v>
      </c>
      <c r="C120" s="40" t="s">
        <v>255</v>
      </c>
      <c r="D120" s="40" t="s">
        <v>95</v>
      </c>
      <c r="E120" s="40" t="s">
        <v>83</v>
      </c>
      <c r="F120" s="40" t="s">
        <v>84</v>
      </c>
      <c r="G120" s="40" t="s">
        <v>85</v>
      </c>
      <c r="H120" s="40"/>
      <c r="I120" s="40" t="s">
        <v>164</v>
      </c>
      <c r="J120" s="40" t="s">
        <v>87</v>
      </c>
      <c r="K120" s="40" t="s">
        <v>87</v>
      </c>
      <c r="L120" s="40" t="s">
        <v>87</v>
      </c>
      <c r="M120" s="40" t="s">
        <v>88</v>
      </c>
      <c r="N120" s="41" t="s">
        <v>165</v>
      </c>
      <c r="O120" s="42"/>
      <c r="P120" s="43" t="str">
        <f t="shared" si="35"/>
        <v>1993/11/15</v>
      </c>
      <c r="Q120" s="44">
        <f t="shared" si="28"/>
        <v>1993</v>
      </c>
      <c r="R120" s="44">
        <f t="shared" si="36"/>
        <v>11</v>
      </c>
      <c r="S120" s="44">
        <f t="shared" si="37"/>
        <v>15</v>
      </c>
      <c r="T120" s="40">
        <f t="shared" si="29"/>
        <v>1993</v>
      </c>
      <c r="U120" s="45">
        <f t="shared" si="34"/>
        <v>45782</v>
      </c>
      <c r="V120" s="46">
        <v>1</v>
      </c>
      <c r="W120" s="40"/>
      <c r="X120" s="47">
        <v>0</v>
      </c>
      <c r="Y120" s="47">
        <f t="shared" si="30"/>
        <v>45782</v>
      </c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7">
        <v>0</v>
      </c>
      <c r="AP120" s="48">
        <f t="shared" si="31"/>
        <v>45782</v>
      </c>
      <c r="AQ120" s="40" t="s">
        <v>180</v>
      </c>
      <c r="AR120" s="40"/>
      <c r="AS120" s="40"/>
      <c r="AT120" s="40"/>
      <c r="AU120" s="40"/>
      <c r="AV120" s="40" t="s">
        <v>164</v>
      </c>
      <c r="AW120" s="40"/>
      <c r="AX120" s="40"/>
      <c r="AY120" s="40"/>
      <c r="AZ120" s="40"/>
      <c r="BA120" s="40"/>
      <c r="BB120" s="40"/>
      <c r="BC120" s="49">
        <v>22</v>
      </c>
      <c r="BD120" s="40" t="s">
        <v>91</v>
      </c>
      <c r="BE120" s="40"/>
      <c r="BF120" s="45">
        <v>2081</v>
      </c>
      <c r="BG120" s="40" t="s">
        <v>92</v>
      </c>
      <c r="BH120" s="44">
        <f t="shared" si="32"/>
        <v>27</v>
      </c>
      <c r="BI120" s="40"/>
      <c r="BJ120" s="48">
        <f t="shared" si="33"/>
        <v>0</v>
      </c>
      <c r="BK120" s="40" t="s">
        <v>93</v>
      </c>
      <c r="BL120" s="40"/>
      <c r="BM120" s="40"/>
      <c r="BN120" s="40"/>
      <c r="BO120" s="40"/>
      <c r="BP120" s="40"/>
      <c r="BQ120" s="40"/>
      <c r="BR120" s="40"/>
      <c r="BS120" s="40"/>
      <c r="BT120" s="40"/>
      <c r="BU120" s="40"/>
      <c r="BV120" s="40"/>
      <c r="BW120" s="40"/>
      <c r="BX120" s="40"/>
    </row>
    <row r="121" spans="1:76">
      <c r="A121" s="40">
        <v>117</v>
      </c>
      <c r="B121" s="50">
        <v>1</v>
      </c>
      <c r="C121" s="40" t="s">
        <v>256</v>
      </c>
      <c r="D121" s="40" t="s">
        <v>95</v>
      </c>
      <c r="E121" s="40" t="s">
        <v>83</v>
      </c>
      <c r="F121" s="40" t="s">
        <v>84</v>
      </c>
      <c r="G121" s="40" t="s">
        <v>85</v>
      </c>
      <c r="H121" s="40"/>
      <c r="I121" s="40" t="s">
        <v>257</v>
      </c>
      <c r="J121" s="40" t="s">
        <v>87</v>
      </c>
      <c r="K121" s="40" t="s">
        <v>87</v>
      </c>
      <c r="L121" s="40" t="s">
        <v>87</v>
      </c>
      <c r="M121" s="40" t="s">
        <v>88</v>
      </c>
      <c r="N121" s="41">
        <v>29312</v>
      </c>
      <c r="O121" s="42"/>
      <c r="P121" s="43">
        <f t="shared" si="35"/>
        <v>29312</v>
      </c>
      <c r="Q121" s="44">
        <f t="shared" si="28"/>
        <v>1980</v>
      </c>
      <c r="R121" s="44">
        <f t="shared" si="36"/>
        <v>4</v>
      </c>
      <c r="S121" s="44">
        <f t="shared" si="37"/>
        <v>1</v>
      </c>
      <c r="T121" s="40">
        <f t="shared" si="29"/>
        <v>1980</v>
      </c>
      <c r="U121" s="45">
        <f t="shared" si="34"/>
        <v>5508407</v>
      </c>
      <c r="V121" s="46">
        <v>1</v>
      </c>
      <c r="W121" s="40"/>
      <c r="X121" s="47">
        <v>0</v>
      </c>
      <c r="Y121" s="47">
        <f t="shared" si="30"/>
        <v>5508407</v>
      </c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7">
        <v>0</v>
      </c>
      <c r="AP121" s="48">
        <f t="shared" si="31"/>
        <v>5508407</v>
      </c>
      <c r="AQ121" s="40" t="s">
        <v>180</v>
      </c>
      <c r="AR121" s="40"/>
      <c r="AS121" s="40"/>
      <c r="AT121" s="40"/>
      <c r="AU121" s="40"/>
      <c r="AV121" s="40" t="s">
        <v>257</v>
      </c>
      <c r="AW121" s="40"/>
      <c r="AX121" s="40"/>
      <c r="AY121" s="40"/>
      <c r="AZ121" s="40"/>
      <c r="BA121" s="40"/>
      <c r="BB121" s="40"/>
      <c r="BC121" s="49">
        <v>2647</v>
      </c>
      <c r="BD121" s="40" t="s">
        <v>91</v>
      </c>
      <c r="BE121" s="40"/>
      <c r="BF121" s="45">
        <v>2081</v>
      </c>
      <c r="BG121" s="40" t="s">
        <v>97</v>
      </c>
      <c r="BH121" s="44">
        <f t="shared" si="32"/>
        <v>40</v>
      </c>
      <c r="BI121" s="40"/>
      <c r="BJ121" s="48">
        <f t="shared" si="33"/>
        <v>0</v>
      </c>
      <c r="BK121" s="40" t="s">
        <v>93</v>
      </c>
      <c r="BL121" s="40"/>
      <c r="BM121" s="40"/>
      <c r="BN121" s="40"/>
      <c r="BO121" s="40"/>
      <c r="BP121" s="40"/>
      <c r="BQ121" s="40"/>
      <c r="BR121" s="40"/>
      <c r="BS121" s="40"/>
      <c r="BT121" s="40"/>
      <c r="BU121" s="40"/>
      <c r="BV121" s="40"/>
      <c r="BW121" s="40"/>
      <c r="BX121" s="40"/>
    </row>
    <row r="122" spans="1:76">
      <c r="A122" s="40">
        <v>118</v>
      </c>
      <c r="B122" s="50">
        <v>1</v>
      </c>
      <c r="C122" s="40" t="s">
        <v>258</v>
      </c>
      <c r="D122" s="40" t="s">
        <v>95</v>
      </c>
      <c r="E122" s="40" t="s">
        <v>83</v>
      </c>
      <c r="F122" s="40" t="s">
        <v>84</v>
      </c>
      <c r="G122" s="40" t="s">
        <v>85</v>
      </c>
      <c r="H122" s="40"/>
      <c r="I122" s="40" t="s">
        <v>257</v>
      </c>
      <c r="J122" s="40" t="s">
        <v>87</v>
      </c>
      <c r="K122" s="40" t="s">
        <v>87</v>
      </c>
      <c r="L122" s="40" t="s">
        <v>87</v>
      </c>
      <c r="M122" s="40" t="s">
        <v>88</v>
      </c>
      <c r="N122" s="41">
        <v>29312</v>
      </c>
      <c r="O122" s="42"/>
      <c r="P122" s="43">
        <f t="shared" si="35"/>
        <v>29312</v>
      </c>
      <c r="Q122" s="44">
        <f t="shared" si="28"/>
        <v>1980</v>
      </c>
      <c r="R122" s="44">
        <f t="shared" si="36"/>
        <v>4</v>
      </c>
      <c r="S122" s="44">
        <f t="shared" si="37"/>
        <v>1</v>
      </c>
      <c r="T122" s="40">
        <f t="shared" si="29"/>
        <v>1980</v>
      </c>
      <c r="U122" s="45">
        <f t="shared" si="34"/>
        <v>51989623</v>
      </c>
      <c r="V122" s="46">
        <v>1</v>
      </c>
      <c r="W122" s="40"/>
      <c r="X122" s="47">
        <v>0</v>
      </c>
      <c r="Y122" s="47">
        <f t="shared" si="30"/>
        <v>51989623</v>
      </c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7">
        <v>0</v>
      </c>
      <c r="AP122" s="48">
        <f t="shared" si="31"/>
        <v>51989623</v>
      </c>
      <c r="AQ122" s="40" t="s">
        <v>180</v>
      </c>
      <c r="AR122" s="40"/>
      <c r="AS122" s="40"/>
      <c r="AT122" s="40"/>
      <c r="AU122" s="40"/>
      <c r="AV122" s="40" t="s">
        <v>257</v>
      </c>
      <c r="AW122" s="40"/>
      <c r="AX122" s="40"/>
      <c r="AY122" s="40"/>
      <c r="AZ122" s="40"/>
      <c r="BA122" s="40"/>
      <c r="BB122" s="40"/>
      <c r="BC122" s="49">
        <v>24983</v>
      </c>
      <c r="BD122" s="40" t="s">
        <v>91</v>
      </c>
      <c r="BE122" s="40"/>
      <c r="BF122" s="45">
        <v>2081</v>
      </c>
      <c r="BG122" s="40" t="s">
        <v>97</v>
      </c>
      <c r="BH122" s="44">
        <f t="shared" si="32"/>
        <v>40</v>
      </c>
      <c r="BI122" s="40"/>
      <c r="BJ122" s="48">
        <f t="shared" si="33"/>
        <v>0</v>
      </c>
      <c r="BK122" s="40" t="s">
        <v>93</v>
      </c>
      <c r="BL122" s="40"/>
      <c r="BM122" s="40"/>
      <c r="BN122" s="40"/>
      <c r="BO122" s="40"/>
      <c r="BP122" s="40"/>
      <c r="BQ122" s="40"/>
      <c r="BR122" s="40"/>
      <c r="BS122" s="40"/>
      <c r="BT122" s="40"/>
      <c r="BU122" s="40"/>
      <c r="BV122" s="40"/>
      <c r="BW122" s="40"/>
      <c r="BX122" s="40"/>
    </row>
    <row r="123" spans="1:76">
      <c r="A123" s="40">
        <v>119</v>
      </c>
      <c r="B123" s="50">
        <v>1</v>
      </c>
      <c r="C123" s="40" t="s">
        <v>259</v>
      </c>
      <c r="D123" s="40" t="s">
        <v>95</v>
      </c>
      <c r="E123" s="40" t="s">
        <v>83</v>
      </c>
      <c r="F123" s="40" t="s">
        <v>84</v>
      </c>
      <c r="G123" s="40" t="s">
        <v>85</v>
      </c>
      <c r="H123" s="40"/>
      <c r="I123" s="40" t="s">
        <v>257</v>
      </c>
      <c r="J123" s="40" t="s">
        <v>87</v>
      </c>
      <c r="K123" s="40" t="s">
        <v>87</v>
      </c>
      <c r="L123" s="40" t="s">
        <v>87</v>
      </c>
      <c r="M123" s="40" t="s">
        <v>88</v>
      </c>
      <c r="N123" s="41">
        <v>29312</v>
      </c>
      <c r="O123" s="42"/>
      <c r="P123" s="43">
        <f t="shared" si="35"/>
        <v>29312</v>
      </c>
      <c r="Q123" s="44">
        <f t="shared" si="28"/>
        <v>1980</v>
      </c>
      <c r="R123" s="44">
        <f t="shared" si="36"/>
        <v>4</v>
      </c>
      <c r="S123" s="44">
        <f t="shared" si="37"/>
        <v>1</v>
      </c>
      <c r="T123" s="40">
        <f t="shared" si="29"/>
        <v>1980</v>
      </c>
      <c r="U123" s="45">
        <f t="shared" si="34"/>
        <v>3075718</v>
      </c>
      <c r="V123" s="46">
        <v>1</v>
      </c>
      <c r="W123" s="40"/>
      <c r="X123" s="47">
        <v>0</v>
      </c>
      <c r="Y123" s="47">
        <f t="shared" si="30"/>
        <v>3075718</v>
      </c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7">
        <v>0</v>
      </c>
      <c r="AP123" s="48">
        <f t="shared" si="31"/>
        <v>3075718</v>
      </c>
      <c r="AQ123" s="40" t="s">
        <v>180</v>
      </c>
      <c r="AR123" s="40"/>
      <c r="AS123" s="40"/>
      <c r="AT123" s="40"/>
      <c r="AU123" s="40"/>
      <c r="AV123" s="40" t="s">
        <v>257</v>
      </c>
      <c r="AW123" s="40"/>
      <c r="AX123" s="40"/>
      <c r="AY123" s="40"/>
      <c r="AZ123" s="40"/>
      <c r="BA123" s="40"/>
      <c r="BB123" s="40"/>
      <c r="BC123" s="49">
        <v>1478</v>
      </c>
      <c r="BD123" s="40" t="s">
        <v>91</v>
      </c>
      <c r="BE123" s="40"/>
      <c r="BF123" s="45">
        <v>2081</v>
      </c>
      <c r="BG123" s="40" t="s">
        <v>97</v>
      </c>
      <c r="BH123" s="44">
        <f t="shared" si="32"/>
        <v>40</v>
      </c>
      <c r="BI123" s="40"/>
      <c r="BJ123" s="48">
        <f t="shared" si="33"/>
        <v>0</v>
      </c>
      <c r="BK123" s="40" t="s">
        <v>93</v>
      </c>
      <c r="BL123" s="40"/>
      <c r="BM123" s="40"/>
      <c r="BN123" s="40"/>
      <c r="BO123" s="40"/>
      <c r="BP123" s="40"/>
      <c r="BQ123" s="40"/>
      <c r="BR123" s="40"/>
      <c r="BS123" s="40"/>
      <c r="BT123" s="40"/>
      <c r="BU123" s="40"/>
      <c r="BV123" s="40"/>
      <c r="BW123" s="40"/>
      <c r="BX123" s="40"/>
    </row>
    <row r="124" spans="1:76">
      <c r="A124" s="40">
        <v>120</v>
      </c>
      <c r="B124" s="50">
        <v>1</v>
      </c>
      <c r="C124" s="40" t="s">
        <v>260</v>
      </c>
      <c r="D124" s="40" t="s">
        <v>95</v>
      </c>
      <c r="E124" s="40" t="s">
        <v>83</v>
      </c>
      <c r="F124" s="40" t="s">
        <v>84</v>
      </c>
      <c r="G124" s="40" t="s">
        <v>85</v>
      </c>
      <c r="H124" s="40"/>
      <c r="I124" s="40" t="s">
        <v>257</v>
      </c>
      <c r="J124" s="40" t="s">
        <v>87</v>
      </c>
      <c r="K124" s="40" t="s">
        <v>87</v>
      </c>
      <c r="L124" s="40" t="s">
        <v>87</v>
      </c>
      <c r="M124" s="40" t="s">
        <v>88</v>
      </c>
      <c r="N124" s="41">
        <v>29312</v>
      </c>
      <c r="O124" s="42"/>
      <c r="P124" s="43">
        <f t="shared" si="35"/>
        <v>29312</v>
      </c>
      <c r="Q124" s="44">
        <f t="shared" si="28"/>
        <v>1980</v>
      </c>
      <c r="R124" s="44">
        <f t="shared" si="36"/>
        <v>4</v>
      </c>
      <c r="S124" s="44">
        <f t="shared" si="37"/>
        <v>1</v>
      </c>
      <c r="T124" s="40">
        <f t="shared" si="29"/>
        <v>1980</v>
      </c>
      <c r="U124" s="45">
        <f t="shared" si="34"/>
        <v>1412999</v>
      </c>
      <c r="V124" s="46">
        <v>1</v>
      </c>
      <c r="W124" s="40"/>
      <c r="X124" s="47">
        <v>0</v>
      </c>
      <c r="Y124" s="47">
        <f t="shared" si="30"/>
        <v>1412999</v>
      </c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7">
        <v>0</v>
      </c>
      <c r="AP124" s="48">
        <f t="shared" si="31"/>
        <v>1412999</v>
      </c>
      <c r="AQ124" s="40" t="s">
        <v>180</v>
      </c>
      <c r="AR124" s="40"/>
      <c r="AS124" s="40"/>
      <c r="AT124" s="40"/>
      <c r="AU124" s="40"/>
      <c r="AV124" s="40" t="s">
        <v>257</v>
      </c>
      <c r="AW124" s="40"/>
      <c r="AX124" s="40"/>
      <c r="AY124" s="40"/>
      <c r="AZ124" s="40"/>
      <c r="BA124" s="40"/>
      <c r="BB124" s="40"/>
      <c r="BC124" s="49">
        <v>679</v>
      </c>
      <c r="BD124" s="40" t="s">
        <v>91</v>
      </c>
      <c r="BE124" s="40"/>
      <c r="BF124" s="45">
        <v>2081</v>
      </c>
      <c r="BG124" s="40" t="s">
        <v>97</v>
      </c>
      <c r="BH124" s="44">
        <f t="shared" si="32"/>
        <v>40</v>
      </c>
      <c r="BI124" s="40"/>
      <c r="BJ124" s="48">
        <f t="shared" si="33"/>
        <v>0</v>
      </c>
      <c r="BK124" s="40" t="s">
        <v>93</v>
      </c>
      <c r="BL124" s="40"/>
      <c r="BM124" s="40"/>
      <c r="BN124" s="40"/>
      <c r="BO124" s="40"/>
      <c r="BP124" s="40"/>
      <c r="BQ124" s="40"/>
      <c r="BR124" s="40"/>
      <c r="BS124" s="40"/>
      <c r="BT124" s="40"/>
      <c r="BU124" s="40"/>
      <c r="BV124" s="40"/>
      <c r="BW124" s="40"/>
      <c r="BX124" s="40"/>
    </row>
    <row r="125" spans="1:76">
      <c r="A125" s="40">
        <v>122</v>
      </c>
      <c r="B125" s="50">
        <v>1</v>
      </c>
      <c r="C125" s="40" t="s">
        <v>261</v>
      </c>
      <c r="D125" s="40" t="s">
        <v>128</v>
      </c>
      <c r="E125" s="40" t="s">
        <v>83</v>
      </c>
      <c r="F125" s="40" t="s">
        <v>262</v>
      </c>
      <c r="G125" s="40" t="s">
        <v>263</v>
      </c>
      <c r="H125" s="40"/>
      <c r="I125" s="40" t="s">
        <v>264</v>
      </c>
      <c r="J125" s="40" t="s">
        <v>87</v>
      </c>
      <c r="K125" s="40" t="s">
        <v>87</v>
      </c>
      <c r="L125" s="40" t="s">
        <v>87</v>
      </c>
      <c r="M125" s="40" t="s">
        <v>88</v>
      </c>
      <c r="N125" s="41">
        <v>29312</v>
      </c>
      <c r="O125" s="42"/>
      <c r="P125" s="41">
        <f t="shared" si="35"/>
        <v>29312</v>
      </c>
      <c r="Q125" s="40">
        <f t="shared" si="28"/>
        <v>1980</v>
      </c>
      <c r="R125" s="40">
        <f t="shared" si="36"/>
        <v>4</v>
      </c>
      <c r="S125" s="40">
        <f t="shared" si="37"/>
        <v>1</v>
      </c>
      <c r="T125" s="40">
        <f t="shared" si="29"/>
        <v>1980</v>
      </c>
      <c r="U125" s="51">
        <v>106</v>
      </c>
      <c r="V125" s="52">
        <v>1</v>
      </c>
      <c r="W125" s="40"/>
      <c r="X125" s="47">
        <v>0</v>
      </c>
      <c r="Y125" s="47">
        <f t="shared" si="30"/>
        <v>106</v>
      </c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7">
        <v>0</v>
      </c>
      <c r="AP125" s="48">
        <f t="shared" si="31"/>
        <v>106</v>
      </c>
      <c r="AQ125" s="40" t="s">
        <v>180</v>
      </c>
      <c r="AR125" s="40"/>
      <c r="AS125" s="40"/>
      <c r="AT125" s="40"/>
      <c r="AU125" s="40"/>
      <c r="AV125" s="40" t="s">
        <v>264</v>
      </c>
      <c r="AW125" s="40"/>
      <c r="AX125" s="40"/>
      <c r="AY125" s="40"/>
      <c r="AZ125" s="40"/>
      <c r="BA125" s="40"/>
      <c r="BB125" s="40"/>
      <c r="BC125" s="53">
        <v>0.16</v>
      </c>
      <c r="BD125" s="40" t="s">
        <v>91</v>
      </c>
      <c r="BE125" s="40"/>
      <c r="BF125" s="51">
        <v>663</v>
      </c>
      <c r="BG125" s="40" t="s">
        <v>97</v>
      </c>
      <c r="BH125" s="44">
        <f t="shared" si="32"/>
        <v>40</v>
      </c>
      <c r="BI125" s="40"/>
      <c r="BJ125" s="48">
        <f t="shared" si="33"/>
        <v>0</v>
      </c>
      <c r="BK125" s="40" t="s">
        <v>265</v>
      </c>
      <c r="BL125" s="40"/>
      <c r="BM125" s="40"/>
      <c r="BN125" s="40"/>
      <c r="BO125" s="40"/>
      <c r="BP125" s="40"/>
      <c r="BQ125" s="40"/>
      <c r="BR125" s="40"/>
      <c r="BS125" s="40"/>
      <c r="BT125" s="40"/>
      <c r="BU125" s="40"/>
      <c r="BV125" s="40"/>
      <c r="BW125" s="40"/>
      <c r="BX125" s="40"/>
    </row>
    <row r="126" spans="1:76">
      <c r="A126" s="40">
        <v>123</v>
      </c>
      <c r="B126" s="50">
        <v>1</v>
      </c>
      <c r="C126" s="40" t="s">
        <v>266</v>
      </c>
      <c r="D126" s="40" t="s">
        <v>128</v>
      </c>
      <c r="E126" s="40" t="s">
        <v>83</v>
      </c>
      <c r="F126" s="40" t="s">
        <v>262</v>
      </c>
      <c r="G126" s="40" t="s">
        <v>263</v>
      </c>
      <c r="H126" s="40"/>
      <c r="I126" s="40" t="s">
        <v>264</v>
      </c>
      <c r="J126" s="40" t="s">
        <v>87</v>
      </c>
      <c r="K126" s="40" t="s">
        <v>87</v>
      </c>
      <c r="L126" s="40" t="s">
        <v>87</v>
      </c>
      <c r="M126" s="40" t="s">
        <v>88</v>
      </c>
      <c r="N126" s="41">
        <v>29312</v>
      </c>
      <c r="O126" s="42"/>
      <c r="P126" s="41">
        <f t="shared" si="35"/>
        <v>29312</v>
      </c>
      <c r="Q126" s="40">
        <f t="shared" si="28"/>
        <v>1980</v>
      </c>
      <c r="R126" s="40">
        <f t="shared" si="36"/>
        <v>4</v>
      </c>
      <c r="S126" s="40">
        <f t="shared" si="37"/>
        <v>1</v>
      </c>
      <c r="T126" s="40">
        <f t="shared" si="29"/>
        <v>1980</v>
      </c>
      <c r="U126" s="51">
        <v>411060</v>
      </c>
      <c r="V126" s="52">
        <v>1</v>
      </c>
      <c r="W126" s="40"/>
      <c r="X126" s="47">
        <v>0</v>
      </c>
      <c r="Y126" s="47">
        <f t="shared" si="30"/>
        <v>411060</v>
      </c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7">
        <v>0</v>
      </c>
      <c r="AP126" s="48">
        <f t="shared" si="31"/>
        <v>411060</v>
      </c>
      <c r="AQ126" s="40" t="s">
        <v>180</v>
      </c>
      <c r="AR126" s="40"/>
      <c r="AS126" s="40"/>
      <c r="AT126" s="40"/>
      <c r="AU126" s="40"/>
      <c r="AV126" s="40" t="s">
        <v>264</v>
      </c>
      <c r="AW126" s="40"/>
      <c r="AX126" s="40"/>
      <c r="AY126" s="40"/>
      <c r="AZ126" s="40"/>
      <c r="BA126" s="40"/>
      <c r="BB126" s="40"/>
      <c r="BC126" s="53">
        <v>620.20000000000005</v>
      </c>
      <c r="BD126" s="40" t="s">
        <v>91</v>
      </c>
      <c r="BE126" s="40"/>
      <c r="BF126" s="51">
        <v>663</v>
      </c>
      <c r="BG126" s="40" t="s">
        <v>97</v>
      </c>
      <c r="BH126" s="44">
        <f t="shared" si="32"/>
        <v>40</v>
      </c>
      <c r="BI126" s="40"/>
      <c r="BJ126" s="48">
        <f t="shared" si="33"/>
        <v>0</v>
      </c>
      <c r="BK126" s="40" t="s">
        <v>265</v>
      </c>
      <c r="BL126" s="40"/>
      <c r="BM126" s="40"/>
      <c r="BN126" s="40"/>
      <c r="BO126" s="40"/>
      <c r="BP126" s="40"/>
      <c r="BQ126" s="40"/>
      <c r="BR126" s="40"/>
      <c r="BS126" s="40"/>
      <c r="BT126" s="40"/>
      <c r="BU126" s="40"/>
      <c r="BV126" s="40"/>
      <c r="BW126" s="40"/>
      <c r="BX126" s="40"/>
    </row>
    <row r="127" spans="1:76">
      <c r="A127" s="40">
        <v>124</v>
      </c>
      <c r="B127" s="50">
        <v>1</v>
      </c>
      <c r="C127" s="40" t="s">
        <v>267</v>
      </c>
      <c r="D127" s="40" t="s">
        <v>128</v>
      </c>
      <c r="E127" s="40" t="s">
        <v>83</v>
      </c>
      <c r="F127" s="40" t="s">
        <v>262</v>
      </c>
      <c r="G127" s="40" t="s">
        <v>263</v>
      </c>
      <c r="H127" s="40"/>
      <c r="I127" s="40" t="s">
        <v>264</v>
      </c>
      <c r="J127" s="40" t="s">
        <v>87</v>
      </c>
      <c r="K127" s="40" t="s">
        <v>87</v>
      </c>
      <c r="L127" s="40" t="s">
        <v>87</v>
      </c>
      <c r="M127" s="40" t="s">
        <v>88</v>
      </c>
      <c r="N127" s="41">
        <v>29312</v>
      </c>
      <c r="O127" s="42"/>
      <c r="P127" s="41">
        <f t="shared" si="35"/>
        <v>29312</v>
      </c>
      <c r="Q127" s="40">
        <f t="shared" si="28"/>
        <v>1980</v>
      </c>
      <c r="R127" s="40">
        <f t="shared" si="36"/>
        <v>4</v>
      </c>
      <c r="S127" s="40">
        <f t="shared" si="37"/>
        <v>1</v>
      </c>
      <c r="T127" s="40">
        <f t="shared" si="29"/>
        <v>1980</v>
      </c>
      <c r="U127" s="51">
        <v>1998282</v>
      </c>
      <c r="V127" s="52">
        <v>1</v>
      </c>
      <c r="W127" s="40"/>
      <c r="X127" s="47">
        <v>0</v>
      </c>
      <c r="Y127" s="47">
        <f t="shared" si="30"/>
        <v>1998282</v>
      </c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7">
        <v>0</v>
      </c>
      <c r="AP127" s="48">
        <f t="shared" si="31"/>
        <v>1998282</v>
      </c>
      <c r="AQ127" s="40" t="s">
        <v>180</v>
      </c>
      <c r="AR127" s="40"/>
      <c r="AS127" s="40"/>
      <c r="AT127" s="40"/>
      <c r="AU127" s="40"/>
      <c r="AV127" s="40" t="s">
        <v>264</v>
      </c>
      <c r="AW127" s="40"/>
      <c r="AX127" s="40"/>
      <c r="AY127" s="40"/>
      <c r="AZ127" s="40"/>
      <c r="BA127" s="40"/>
      <c r="BB127" s="40"/>
      <c r="BC127" s="53">
        <v>3014.42</v>
      </c>
      <c r="BD127" s="40" t="s">
        <v>91</v>
      </c>
      <c r="BE127" s="40"/>
      <c r="BF127" s="51">
        <v>663</v>
      </c>
      <c r="BG127" s="40" t="s">
        <v>97</v>
      </c>
      <c r="BH127" s="44">
        <f t="shared" si="32"/>
        <v>40</v>
      </c>
      <c r="BI127" s="40"/>
      <c r="BJ127" s="48">
        <f t="shared" si="33"/>
        <v>0</v>
      </c>
      <c r="BK127" s="40" t="s">
        <v>265</v>
      </c>
      <c r="BL127" s="40"/>
      <c r="BM127" s="40"/>
      <c r="BN127" s="40"/>
      <c r="BO127" s="40"/>
      <c r="BP127" s="40"/>
      <c r="BQ127" s="40"/>
      <c r="BR127" s="40"/>
      <c r="BS127" s="40"/>
      <c r="BT127" s="40"/>
      <c r="BU127" s="40"/>
      <c r="BV127" s="40"/>
      <c r="BW127" s="40"/>
      <c r="BX127" s="40"/>
    </row>
    <row r="128" spans="1:76">
      <c r="A128" s="40">
        <v>125</v>
      </c>
      <c r="B128" s="50">
        <v>1</v>
      </c>
      <c r="C128" s="40" t="s">
        <v>268</v>
      </c>
      <c r="D128" s="40" t="s">
        <v>128</v>
      </c>
      <c r="E128" s="40" t="s">
        <v>83</v>
      </c>
      <c r="F128" s="40" t="s">
        <v>262</v>
      </c>
      <c r="G128" s="40" t="s">
        <v>263</v>
      </c>
      <c r="H128" s="40"/>
      <c r="I128" s="40" t="s">
        <v>264</v>
      </c>
      <c r="J128" s="40" t="s">
        <v>87</v>
      </c>
      <c r="K128" s="40" t="s">
        <v>87</v>
      </c>
      <c r="L128" s="40" t="s">
        <v>87</v>
      </c>
      <c r="M128" s="40" t="s">
        <v>88</v>
      </c>
      <c r="N128" s="41">
        <v>29312</v>
      </c>
      <c r="O128" s="42"/>
      <c r="P128" s="41">
        <f t="shared" si="35"/>
        <v>29312</v>
      </c>
      <c r="Q128" s="40">
        <f t="shared" si="28"/>
        <v>1980</v>
      </c>
      <c r="R128" s="40">
        <f t="shared" si="36"/>
        <v>4</v>
      </c>
      <c r="S128" s="40">
        <f t="shared" si="37"/>
        <v>1</v>
      </c>
      <c r="T128" s="40">
        <f t="shared" si="29"/>
        <v>1980</v>
      </c>
      <c r="U128" s="51">
        <v>8323302</v>
      </c>
      <c r="V128" s="52">
        <v>1</v>
      </c>
      <c r="W128" s="40"/>
      <c r="X128" s="47">
        <v>0</v>
      </c>
      <c r="Y128" s="47">
        <f t="shared" si="30"/>
        <v>8323302</v>
      </c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7">
        <v>0</v>
      </c>
      <c r="AP128" s="48">
        <f t="shared" si="31"/>
        <v>8323302</v>
      </c>
      <c r="AQ128" s="40" t="s">
        <v>180</v>
      </c>
      <c r="AR128" s="40"/>
      <c r="AS128" s="40"/>
      <c r="AT128" s="40"/>
      <c r="AU128" s="40"/>
      <c r="AV128" s="40" t="s">
        <v>264</v>
      </c>
      <c r="AW128" s="40"/>
      <c r="AX128" s="40"/>
      <c r="AY128" s="40"/>
      <c r="AZ128" s="40"/>
      <c r="BA128" s="40"/>
      <c r="BB128" s="40"/>
      <c r="BC128" s="53">
        <v>12554.48</v>
      </c>
      <c r="BD128" s="40" t="s">
        <v>91</v>
      </c>
      <c r="BE128" s="40"/>
      <c r="BF128" s="51">
        <v>663</v>
      </c>
      <c r="BG128" s="40" t="s">
        <v>97</v>
      </c>
      <c r="BH128" s="44">
        <f t="shared" si="32"/>
        <v>40</v>
      </c>
      <c r="BI128" s="40"/>
      <c r="BJ128" s="48">
        <f t="shared" si="33"/>
        <v>0</v>
      </c>
      <c r="BK128" s="40" t="s">
        <v>265</v>
      </c>
      <c r="BL128" s="40"/>
      <c r="BM128" s="40"/>
      <c r="BN128" s="40"/>
      <c r="BO128" s="40"/>
      <c r="BP128" s="40"/>
      <c r="BQ128" s="40"/>
      <c r="BR128" s="40"/>
      <c r="BS128" s="40"/>
      <c r="BT128" s="40"/>
      <c r="BU128" s="40"/>
      <c r="BV128" s="40"/>
      <c r="BW128" s="40"/>
      <c r="BX128" s="40"/>
    </row>
    <row r="129" spans="1:76">
      <c r="A129" s="40">
        <v>126</v>
      </c>
      <c r="B129" s="50">
        <v>1</v>
      </c>
      <c r="C129" s="40" t="s">
        <v>269</v>
      </c>
      <c r="D129" s="40" t="s">
        <v>128</v>
      </c>
      <c r="E129" s="40" t="s">
        <v>83</v>
      </c>
      <c r="F129" s="40" t="s">
        <v>262</v>
      </c>
      <c r="G129" s="40" t="s">
        <v>263</v>
      </c>
      <c r="H129" s="40"/>
      <c r="I129" s="40" t="s">
        <v>264</v>
      </c>
      <c r="J129" s="40" t="s">
        <v>87</v>
      </c>
      <c r="K129" s="40" t="s">
        <v>87</v>
      </c>
      <c r="L129" s="40" t="s">
        <v>87</v>
      </c>
      <c r="M129" s="40" t="s">
        <v>88</v>
      </c>
      <c r="N129" s="41">
        <v>29312</v>
      </c>
      <c r="O129" s="42"/>
      <c r="P129" s="41">
        <f t="shared" si="35"/>
        <v>29312</v>
      </c>
      <c r="Q129" s="40">
        <f t="shared" si="28"/>
        <v>1980</v>
      </c>
      <c r="R129" s="40">
        <f t="shared" si="36"/>
        <v>4</v>
      </c>
      <c r="S129" s="40">
        <f t="shared" si="37"/>
        <v>1</v>
      </c>
      <c r="T129" s="40">
        <f t="shared" si="29"/>
        <v>1980</v>
      </c>
      <c r="U129" s="51">
        <v>357357</v>
      </c>
      <c r="V129" s="52">
        <v>1</v>
      </c>
      <c r="W129" s="40"/>
      <c r="X129" s="47">
        <v>0</v>
      </c>
      <c r="Y129" s="47">
        <f t="shared" si="30"/>
        <v>357357</v>
      </c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7">
        <v>0</v>
      </c>
      <c r="AP129" s="48">
        <f t="shared" si="31"/>
        <v>357357</v>
      </c>
      <c r="AQ129" s="40" t="s">
        <v>180</v>
      </c>
      <c r="AR129" s="40"/>
      <c r="AS129" s="40"/>
      <c r="AT129" s="40"/>
      <c r="AU129" s="40"/>
      <c r="AV129" s="40" t="s">
        <v>264</v>
      </c>
      <c r="AW129" s="40"/>
      <c r="AX129" s="40"/>
      <c r="AY129" s="40"/>
      <c r="AZ129" s="40"/>
      <c r="BA129" s="40"/>
      <c r="BB129" s="40"/>
      <c r="BC129" s="53">
        <v>539.02</v>
      </c>
      <c r="BD129" s="40" t="s">
        <v>91</v>
      </c>
      <c r="BE129" s="40"/>
      <c r="BF129" s="51">
        <v>663</v>
      </c>
      <c r="BG129" s="40" t="s">
        <v>97</v>
      </c>
      <c r="BH129" s="44">
        <f t="shared" si="32"/>
        <v>40</v>
      </c>
      <c r="BI129" s="40"/>
      <c r="BJ129" s="48">
        <f t="shared" si="33"/>
        <v>0</v>
      </c>
      <c r="BK129" s="40" t="s">
        <v>265</v>
      </c>
      <c r="BL129" s="40"/>
      <c r="BM129" s="40"/>
      <c r="BN129" s="40"/>
      <c r="BO129" s="40"/>
      <c r="BP129" s="40"/>
      <c r="BQ129" s="40"/>
      <c r="BR129" s="40"/>
      <c r="BS129" s="40"/>
      <c r="BT129" s="40"/>
      <c r="BU129" s="40"/>
      <c r="BV129" s="40"/>
      <c r="BW129" s="40"/>
      <c r="BX129" s="40"/>
    </row>
    <row r="130" spans="1:76">
      <c r="A130" s="40">
        <v>127</v>
      </c>
      <c r="B130" s="50">
        <v>1</v>
      </c>
      <c r="C130" s="40" t="s">
        <v>270</v>
      </c>
      <c r="D130" s="40" t="s">
        <v>128</v>
      </c>
      <c r="E130" s="40" t="s">
        <v>83</v>
      </c>
      <c r="F130" s="40" t="s">
        <v>262</v>
      </c>
      <c r="G130" s="40" t="s">
        <v>263</v>
      </c>
      <c r="H130" s="40"/>
      <c r="I130" s="40" t="s">
        <v>264</v>
      </c>
      <c r="J130" s="40" t="s">
        <v>87</v>
      </c>
      <c r="K130" s="40" t="s">
        <v>87</v>
      </c>
      <c r="L130" s="40" t="s">
        <v>87</v>
      </c>
      <c r="M130" s="40" t="s">
        <v>88</v>
      </c>
      <c r="N130" s="41">
        <v>29312</v>
      </c>
      <c r="O130" s="42"/>
      <c r="P130" s="41">
        <f t="shared" si="35"/>
        <v>29312</v>
      </c>
      <c r="Q130" s="40">
        <f t="shared" si="28"/>
        <v>1980</v>
      </c>
      <c r="R130" s="40">
        <f t="shared" si="36"/>
        <v>4</v>
      </c>
      <c r="S130" s="40">
        <f t="shared" si="37"/>
        <v>1</v>
      </c>
      <c r="T130" s="40">
        <f t="shared" si="29"/>
        <v>1980</v>
      </c>
      <c r="U130" s="51">
        <v>268515</v>
      </c>
      <c r="V130" s="52">
        <v>1</v>
      </c>
      <c r="W130" s="40"/>
      <c r="X130" s="47">
        <v>0</v>
      </c>
      <c r="Y130" s="47">
        <f t="shared" si="30"/>
        <v>268515</v>
      </c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7">
        <v>0</v>
      </c>
      <c r="AP130" s="48">
        <f t="shared" si="31"/>
        <v>268515</v>
      </c>
      <c r="AQ130" s="40" t="s">
        <v>180</v>
      </c>
      <c r="AR130" s="40"/>
      <c r="AS130" s="40"/>
      <c r="AT130" s="40"/>
      <c r="AU130" s="40"/>
      <c r="AV130" s="40" t="s">
        <v>264</v>
      </c>
      <c r="AW130" s="40"/>
      <c r="AX130" s="40"/>
      <c r="AY130" s="40"/>
      <c r="AZ130" s="40"/>
      <c r="BA130" s="40"/>
      <c r="BB130" s="40"/>
      <c r="BC130" s="53">
        <v>405.88</v>
      </c>
      <c r="BD130" s="40" t="s">
        <v>91</v>
      </c>
      <c r="BE130" s="40"/>
      <c r="BF130" s="51">
        <v>662</v>
      </c>
      <c r="BG130" s="40" t="s">
        <v>97</v>
      </c>
      <c r="BH130" s="44">
        <f t="shared" si="32"/>
        <v>40</v>
      </c>
      <c r="BI130" s="40"/>
      <c r="BJ130" s="48">
        <f t="shared" si="33"/>
        <v>0</v>
      </c>
      <c r="BK130" s="40" t="s">
        <v>265</v>
      </c>
      <c r="BL130" s="40"/>
      <c r="BM130" s="40"/>
      <c r="BN130" s="40"/>
      <c r="BO130" s="40"/>
      <c r="BP130" s="40"/>
      <c r="BQ130" s="40"/>
      <c r="BR130" s="40"/>
      <c r="BS130" s="40"/>
      <c r="BT130" s="40"/>
      <c r="BU130" s="40"/>
      <c r="BV130" s="40"/>
      <c r="BW130" s="40"/>
      <c r="BX130" s="40"/>
    </row>
    <row r="131" spans="1:76">
      <c r="A131" s="40">
        <v>128</v>
      </c>
      <c r="B131" s="50">
        <v>1</v>
      </c>
      <c r="C131" s="40" t="s">
        <v>271</v>
      </c>
      <c r="D131" s="40" t="s">
        <v>272</v>
      </c>
      <c r="E131" s="40" t="s">
        <v>83</v>
      </c>
      <c r="F131" s="40" t="s">
        <v>262</v>
      </c>
      <c r="G131" s="40" t="s">
        <v>263</v>
      </c>
      <c r="H131" s="40"/>
      <c r="I131" s="40" t="s">
        <v>273</v>
      </c>
      <c r="J131" s="40" t="s">
        <v>87</v>
      </c>
      <c r="K131" s="40" t="s">
        <v>87</v>
      </c>
      <c r="L131" s="40" t="s">
        <v>87</v>
      </c>
      <c r="M131" s="40" t="s">
        <v>88</v>
      </c>
      <c r="N131" s="41">
        <v>29312</v>
      </c>
      <c r="O131" s="42"/>
      <c r="P131" s="41">
        <f t="shared" si="35"/>
        <v>29312</v>
      </c>
      <c r="Q131" s="40">
        <f t="shared" si="28"/>
        <v>1980</v>
      </c>
      <c r="R131" s="40">
        <f t="shared" si="36"/>
        <v>4</v>
      </c>
      <c r="S131" s="40">
        <f t="shared" si="37"/>
        <v>1</v>
      </c>
      <c r="T131" s="40">
        <f t="shared" si="29"/>
        <v>1980</v>
      </c>
      <c r="U131" s="51">
        <v>51257111</v>
      </c>
      <c r="V131" s="52">
        <v>1</v>
      </c>
      <c r="W131" s="40"/>
      <c r="X131" s="47">
        <v>0</v>
      </c>
      <c r="Y131" s="47">
        <f t="shared" si="30"/>
        <v>51257111</v>
      </c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7">
        <v>0</v>
      </c>
      <c r="AP131" s="48">
        <f t="shared" si="31"/>
        <v>51257111</v>
      </c>
      <c r="AQ131" s="40" t="s">
        <v>180</v>
      </c>
      <c r="AR131" s="40"/>
      <c r="AS131" s="40"/>
      <c r="AT131" s="40"/>
      <c r="AU131" s="40"/>
      <c r="AV131" s="40" t="s">
        <v>273</v>
      </c>
      <c r="AW131" s="40"/>
      <c r="AX131" s="40"/>
      <c r="AY131" s="40"/>
      <c r="AZ131" s="40"/>
      <c r="BA131" s="40"/>
      <c r="BB131" s="40"/>
      <c r="BC131" s="53">
        <v>24631.22</v>
      </c>
      <c r="BD131" s="40" t="s">
        <v>91</v>
      </c>
      <c r="BE131" s="40"/>
      <c r="BF131" s="51">
        <v>2081</v>
      </c>
      <c r="BG131" s="40" t="s">
        <v>97</v>
      </c>
      <c r="BH131" s="44">
        <f t="shared" si="32"/>
        <v>40</v>
      </c>
      <c r="BI131" s="40"/>
      <c r="BJ131" s="48">
        <f t="shared" si="33"/>
        <v>0</v>
      </c>
      <c r="BK131" s="40" t="s">
        <v>265</v>
      </c>
      <c r="BL131" s="40"/>
      <c r="BM131" s="40"/>
      <c r="BN131" s="40"/>
      <c r="BO131" s="40"/>
      <c r="BP131" s="40"/>
      <c r="BQ131" s="40"/>
      <c r="BR131" s="40"/>
      <c r="BS131" s="40"/>
      <c r="BT131" s="40"/>
      <c r="BU131" s="40"/>
      <c r="BV131" s="40"/>
      <c r="BW131" s="40"/>
      <c r="BX131" s="40"/>
    </row>
    <row r="132" spans="1:76">
      <c r="A132" s="40">
        <v>129</v>
      </c>
      <c r="B132" s="50">
        <v>1</v>
      </c>
      <c r="C132" s="40" t="s">
        <v>274</v>
      </c>
      <c r="D132" s="40" t="s">
        <v>272</v>
      </c>
      <c r="E132" s="40" t="s">
        <v>83</v>
      </c>
      <c r="F132" s="40" t="s">
        <v>262</v>
      </c>
      <c r="G132" s="40" t="s">
        <v>263</v>
      </c>
      <c r="H132" s="40"/>
      <c r="I132" s="40" t="s">
        <v>273</v>
      </c>
      <c r="J132" s="40" t="s">
        <v>87</v>
      </c>
      <c r="K132" s="40" t="s">
        <v>87</v>
      </c>
      <c r="L132" s="40" t="s">
        <v>87</v>
      </c>
      <c r="M132" s="40" t="s">
        <v>88</v>
      </c>
      <c r="N132" s="41">
        <v>29312</v>
      </c>
      <c r="O132" s="42"/>
      <c r="P132" s="41">
        <f t="shared" si="35"/>
        <v>29312</v>
      </c>
      <c r="Q132" s="40">
        <f t="shared" si="28"/>
        <v>1980</v>
      </c>
      <c r="R132" s="40">
        <f t="shared" si="36"/>
        <v>4</v>
      </c>
      <c r="S132" s="40">
        <f t="shared" si="37"/>
        <v>1</v>
      </c>
      <c r="T132" s="40">
        <f t="shared" si="29"/>
        <v>1980</v>
      </c>
      <c r="U132" s="51">
        <v>23053318</v>
      </c>
      <c r="V132" s="52">
        <v>1</v>
      </c>
      <c r="W132" s="40"/>
      <c r="X132" s="47">
        <v>0</v>
      </c>
      <c r="Y132" s="47">
        <f t="shared" si="30"/>
        <v>23053318</v>
      </c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7">
        <v>0</v>
      </c>
      <c r="AP132" s="48">
        <f t="shared" si="31"/>
        <v>23053318</v>
      </c>
      <c r="AQ132" s="40" t="s">
        <v>180</v>
      </c>
      <c r="AR132" s="40"/>
      <c r="AS132" s="40"/>
      <c r="AT132" s="40"/>
      <c r="AU132" s="40"/>
      <c r="AV132" s="40" t="s">
        <v>273</v>
      </c>
      <c r="AW132" s="40"/>
      <c r="AX132" s="40"/>
      <c r="AY132" s="40"/>
      <c r="AZ132" s="40"/>
      <c r="BA132" s="40"/>
      <c r="BB132" s="40"/>
      <c r="BC132" s="53">
        <v>11078.69</v>
      </c>
      <c r="BD132" s="40" t="s">
        <v>91</v>
      </c>
      <c r="BE132" s="40"/>
      <c r="BF132" s="51">
        <v>2081</v>
      </c>
      <c r="BG132" s="40" t="s">
        <v>97</v>
      </c>
      <c r="BH132" s="44">
        <f t="shared" si="32"/>
        <v>40</v>
      </c>
      <c r="BI132" s="40"/>
      <c r="BJ132" s="48">
        <f t="shared" si="33"/>
        <v>0</v>
      </c>
      <c r="BK132" s="40" t="s">
        <v>265</v>
      </c>
      <c r="BL132" s="40"/>
      <c r="BM132" s="40"/>
      <c r="BN132" s="40"/>
      <c r="BO132" s="40"/>
      <c r="BP132" s="40"/>
      <c r="BQ132" s="40"/>
      <c r="BR132" s="40"/>
      <c r="BS132" s="40"/>
      <c r="BT132" s="40"/>
      <c r="BU132" s="40"/>
      <c r="BV132" s="40"/>
      <c r="BW132" s="40"/>
      <c r="BX132" s="40"/>
    </row>
    <row r="133" spans="1:76">
      <c r="A133" s="40">
        <v>130</v>
      </c>
      <c r="B133" s="50">
        <v>1</v>
      </c>
      <c r="C133" s="40" t="s">
        <v>275</v>
      </c>
      <c r="D133" s="40" t="s">
        <v>272</v>
      </c>
      <c r="E133" s="40" t="s">
        <v>83</v>
      </c>
      <c r="F133" s="40" t="s">
        <v>262</v>
      </c>
      <c r="G133" s="40" t="s">
        <v>263</v>
      </c>
      <c r="H133" s="40"/>
      <c r="I133" s="40" t="s">
        <v>273</v>
      </c>
      <c r="J133" s="40" t="s">
        <v>87</v>
      </c>
      <c r="K133" s="40" t="s">
        <v>87</v>
      </c>
      <c r="L133" s="40" t="s">
        <v>87</v>
      </c>
      <c r="M133" s="40" t="s">
        <v>88</v>
      </c>
      <c r="N133" s="41">
        <v>42684</v>
      </c>
      <c r="O133" s="42"/>
      <c r="P133" s="41">
        <f t="shared" si="35"/>
        <v>42684</v>
      </c>
      <c r="Q133" s="40">
        <f t="shared" ref="Q133:Q166" si="38">YEAR(P133)</f>
        <v>2016</v>
      </c>
      <c r="R133" s="40">
        <f t="shared" si="36"/>
        <v>11</v>
      </c>
      <c r="S133" s="40">
        <f t="shared" si="37"/>
        <v>10</v>
      </c>
      <c r="T133" s="40">
        <f t="shared" ref="T133:T166" si="39">IF(Q133=1900,"",IF(R133&lt;4,Q133-1,Q133))</f>
        <v>2016</v>
      </c>
      <c r="U133" s="51">
        <v>89532800</v>
      </c>
      <c r="V133" s="54">
        <v>1</v>
      </c>
      <c r="W133" s="40"/>
      <c r="X133" s="47">
        <v>0</v>
      </c>
      <c r="Y133" s="47">
        <f t="shared" ref="Y133:Y137" si="40">IF(T133&gt;=$O$1,0,IF(U133&gt;X133,U133-X133,1))</f>
        <v>89532800</v>
      </c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7">
        <v>0</v>
      </c>
      <c r="AP133" s="48">
        <f t="shared" ref="AP133:AP137" si="41">U133</f>
        <v>89532800</v>
      </c>
      <c r="AQ133" s="40" t="s">
        <v>180</v>
      </c>
      <c r="AR133" s="40"/>
      <c r="AS133" s="40"/>
      <c r="AT133" s="40"/>
      <c r="AU133" s="40"/>
      <c r="AV133" s="40" t="s">
        <v>273</v>
      </c>
      <c r="AW133" s="40"/>
      <c r="AX133" s="40"/>
      <c r="AY133" s="40"/>
      <c r="AZ133" s="40"/>
      <c r="BA133" s="40"/>
      <c r="BB133" s="40"/>
      <c r="BC133" s="53">
        <v>17546.16</v>
      </c>
      <c r="BD133" s="40" t="s">
        <v>91</v>
      </c>
      <c r="BE133" s="40"/>
      <c r="BF133" s="51">
        <v>5103</v>
      </c>
      <c r="BG133" s="40" t="s">
        <v>97</v>
      </c>
      <c r="BH133" s="44">
        <f t="shared" ref="BH133:BH137" si="42">IF(T133="","",$O$1-T133)</f>
        <v>4</v>
      </c>
      <c r="BI133" s="40"/>
      <c r="BJ133" s="48">
        <f t="shared" ref="BJ133:BJ137" si="43">U133-AP133</f>
        <v>0</v>
      </c>
      <c r="BK133" s="40" t="s">
        <v>265</v>
      </c>
      <c r="BL133" s="40"/>
      <c r="BM133" s="40"/>
      <c r="BN133" s="40"/>
      <c r="BO133" s="40"/>
      <c r="BP133" s="40"/>
      <c r="BQ133" s="40"/>
      <c r="BR133" s="40"/>
      <c r="BS133" s="40"/>
      <c r="BT133" s="40"/>
      <c r="BU133" s="40"/>
      <c r="BV133" s="40"/>
      <c r="BW133" s="40"/>
      <c r="BX133" s="40"/>
    </row>
    <row r="134" spans="1:76">
      <c r="A134" s="40">
        <v>131</v>
      </c>
      <c r="B134" s="50">
        <v>1</v>
      </c>
      <c r="C134" s="40" t="s">
        <v>276</v>
      </c>
      <c r="D134" s="40"/>
      <c r="E134" s="40"/>
      <c r="F134" s="40" t="s">
        <v>84</v>
      </c>
      <c r="G134" s="40" t="s">
        <v>85</v>
      </c>
      <c r="H134" s="40"/>
      <c r="I134" s="40" t="s">
        <v>277</v>
      </c>
      <c r="J134" s="40" t="s">
        <v>87</v>
      </c>
      <c r="K134" s="40" t="s">
        <v>87</v>
      </c>
      <c r="L134" s="40" t="s">
        <v>87</v>
      </c>
      <c r="M134" s="40" t="e">
        <f>VLOOKUP(L134,'[1]償却率（定額法）'!$B$6:$C$104,2)</f>
        <v>#N/A</v>
      </c>
      <c r="N134" s="41">
        <v>43528</v>
      </c>
      <c r="O134" s="42"/>
      <c r="P134" s="43">
        <f t="shared" si="35"/>
        <v>43528</v>
      </c>
      <c r="Q134" s="44">
        <f t="shared" si="38"/>
        <v>2019</v>
      </c>
      <c r="R134" s="44">
        <f t="shared" si="36"/>
        <v>3</v>
      </c>
      <c r="S134" s="44">
        <f t="shared" si="37"/>
        <v>4</v>
      </c>
      <c r="T134" s="40">
        <f t="shared" si="39"/>
        <v>2018</v>
      </c>
      <c r="U134" s="45">
        <v>52317723</v>
      </c>
      <c r="V134" s="54">
        <v>1</v>
      </c>
      <c r="W134" s="40"/>
      <c r="X134" s="47">
        <v>0</v>
      </c>
      <c r="Y134" s="47">
        <f t="shared" si="40"/>
        <v>52317723</v>
      </c>
      <c r="Z134" s="40" t="s">
        <v>278</v>
      </c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7">
        <v>0</v>
      </c>
      <c r="AP134" s="48">
        <f t="shared" si="41"/>
        <v>52317723</v>
      </c>
      <c r="AQ134" s="40" t="s">
        <v>180</v>
      </c>
      <c r="AR134" s="40"/>
      <c r="AS134" s="40"/>
      <c r="AT134" s="40"/>
      <c r="AU134" s="40"/>
      <c r="AV134" s="40" t="s">
        <v>236</v>
      </c>
      <c r="AW134" s="40"/>
      <c r="AX134" s="40"/>
      <c r="AY134" s="40"/>
      <c r="AZ134" s="40"/>
      <c r="BA134" s="40"/>
      <c r="BB134" s="40"/>
      <c r="BC134" s="55">
        <v>5060.72</v>
      </c>
      <c r="BD134" s="40" t="s">
        <v>91</v>
      </c>
      <c r="BE134" s="40"/>
      <c r="BF134" s="45">
        <f>ROUND(U134/BC134,0)</f>
        <v>10338</v>
      </c>
      <c r="BG134" s="40"/>
      <c r="BH134" s="44">
        <f t="shared" si="42"/>
        <v>2</v>
      </c>
      <c r="BI134" s="40"/>
      <c r="BJ134" s="48">
        <f t="shared" si="43"/>
        <v>0</v>
      </c>
      <c r="BK134" s="40" t="s">
        <v>93</v>
      </c>
      <c r="BL134" s="40"/>
      <c r="BM134" s="40"/>
      <c r="BN134" s="40"/>
      <c r="BO134" s="40"/>
      <c r="BP134" s="40"/>
      <c r="BQ134" s="40"/>
      <c r="BR134" s="40"/>
      <c r="BS134" s="40"/>
      <c r="BT134" s="40"/>
      <c r="BU134" s="40"/>
      <c r="BV134" s="40"/>
      <c r="BW134" s="40"/>
      <c r="BX134" s="40"/>
    </row>
    <row r="135" spans="1:76" hidden="1">
      <c r="A135" s="40"/>
      <c r="B135" s="50"/>
      <c r="C135" s="40"/>
      <c r="D135" s="40"/>
      <c r="E135" s="40"/>
      <c r="F135" s="40"/>
      <c r="G135" s="40"/>
      <c r="H135" s="40"/>
      <c r="I135" s="40"/>
      <c r="J135" s="40" t="s">
        <v>87</v>
      </c>
      <c r="K135" s="40" t="s">
        <v>87</v>
      </c>
      <c r="L135" s="40" t="s">
        <v>87</v>
      </c>
      <c r="M135" s="40" t="e">
        <f>VLOOKUP(L135,'[1]償却率（定額法）'!$B$6:$C$104,2)</f>
        <v>#N/A</v>
      </c>
      <c r="N135" s="41"/>
      <c r="O135" s="42"/>
      <c r="P135" s="43">
        <f t="shared" si="35"/>
        <v>0</v>
      </c>
      <c r="Q135" s="44">
        <f t="shared" si="38"/>
        <v>1900</v>
      </c>
      <c r="R135" s="44">
        <f t="shared" si="36"/>
        <v>1</v>
      </c>
      <c r="S135" s="44">
        <f t="shared" si="37"/>
        <v>0</v>
      </c>
      <c r="T135" s="40" t="str">
        <f t="shared" si="39"/>
        <v/>
      </c>
      <c r="U135" s="45">
        <v>0</v>
      </c>
      <c r="V135" s="40"/>
      <c r="W135" s="40"/>
      <c r="X135" s="47">
        <v>0</v>
      </c>
      <c r="Y135" s="47">
        <f t="shared" si="40"/>
        <v>0</v>
      </c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7">
        <v>0</v>
      </c>
      <c r="AP135" s="48">
        <f t="shared" si="41"/>
        <v>0</v>
      </c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55"/>
      <c r="BD135" s="40" t="s">
        <v>91</v>
      </c>
      <c r="BE135" s="40"/>
      <c r="BF135" s="45"/>
      <c r="BG135" s="40"/>
      <c r="BH135" s="44" t="str">
        <f t="shared" si="42"/>
        <v/>
      </c>
      <c r="BI135" s="40"/>
      <c r="BJ135" s="48">
        <f t="shared" si="43"/>
        <v>0</v>
      </c>
      <c r="BK135" s="40"/>
      <c r="BL135" s="40"/>
      <c r="BM135" s="40"/>
      <c r="BN135" s="40"/>
      <c r="BO135" s="40"/>
      <c r="BP135" s="40"/>
      <c r="BQ135" s="40"/>
      <c r="BR135" s="40"/>
      <c r="BS135" s="40"/>
      <c r="BT135" s="40"/>
      <c r="BU135" s="40"/>
      <c r="BV135" s="40"/>
      <c r="BW135" s="40"/>
      <c r="BX135" s="40"/>
    </row>
    <row r="136" spans="1:76" hidden="1">
      <c r="A136" s="40"/>
      <c r="B136" s="50"/>
      <c r="C136" s="40"/>
      <c r="D136" s="40"/>
      <c r="E136" s="40"/>
      <c r="F136" s="40"/>
      <c r="G136" s="40"/>
      <c r="H136" s="40"/>
      <c r="I136" s="40"/>
      <c r="J136" s="40" t="s">
        <v>87</v>
      </c>
      <c r="K136" s="40" t="s">
        <v>87</v>
      </c>
      <c r="L136" s="40" t="s">
        <v>87</v>
      </c>
      <c r="M136" s="40" t="e">
        <f>VLOOKUP(L136,'[1]償却率（定額法）'!$B$6:$C$104,2)</f>
        <v>#N/A</v>
      </c>
      <c r="N136" s="41"/>
      <c r="O136" s="42"/>
      <c r="P136" s="43">
        <f t="shared" si="35"/>
        <v>0</v>
      </c>
      <c r="Q136" s="44">
        <f t="shared" si="38"/>
        <v>1900</v>
      </c>
      <c r="R136" s="44">
        <f t="shared" si="36"/>
        <v>1</v>
      </c>
      <c r="S136" s="44">
        <f t="shared" si="37"/>
        <v>0</v>
      </c>
      <c r="T136" s="40" t="str">
        <f t="shared" si="39"/>
        <v/>
      </c>
      <c r="U136" s="45">
        <v>0</v>
      </c>
      <c r="V136" s="40"/>
      <c r="W136" s="40"/>
      <c r="X136" s="47">
        <v>0</v>
      </c>
      <c r="Y136" s="47">
        <f t="shared" si="40"/>
        <v>0</v>
      </c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7">
        <v>0</v>
      </c>
      <c r="AP136" s="48">
        <f t="shared" si="41"/>
        <v>0</v>
      </c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55"/>
      <c r="BD136" s="40" t="s">
        <v>91</v>
      </c>
      <c r="BE136" s="40"/>
      <c r="BF136" s="45"/>
      <c r="BG136" s="40"/>
      <c r="BH136" s="44" t="str">
        <f t="shared" si="42"/>
        <v/>
      </c>
      <c r="BI136" s="40"/>
      <c r="BJ136" s="48">
        <f t="shared" si="43"/>
        <v>0</v>
      </c>
      <c r="BK136" s="40"/>
      <c r="BL136" s="40"/>
      <c r="BM136" s="40"/>
      <c r="BN136" s="40"/>
      <c r="BO136" s="40"/>
      <c r="BP136" s="40"/>
      <c r="BQ136" s="40"/>
      <c r="BR136" s="40"/>
      <c r="BS136" s="40"/>
      <c r="BT136" s="40"/>
      <c r="BU136" s="40"/>
      <c r="BV136" s="40"/>
      <c r="BW136" s="40"/>
      <c r="BX136" s="40"/>
    </row>
    <row r="137" spans="1:76" hidden="1">
      <c r="A137" s="40"/>
      <c r="B137" s="50"/>
      <c r="C137" s="40"/>
      <c r="D137" s="40"/>
      <c r="E137" s="40"/>
      <c r="F137" s="40"/>
      <c r="G137" s="40"/>
      <c r="H137" s="40"/>
      <c r="I137" s="40"/>
      <c r="J137" s="40" t="s">
        <v>87</v>
      </c>
      <c r="K137" s="40" t="s">
        <v>87</v>
      </c>
      <c r="L137" s="40" t="s">
        <v>87</v>
      </c>
      <c r="M137" s="40" t="e">
        <f>VLOOKUP(L137,'[1]償却率（定額法）'!$B$6:$C$104,2)</f>
        <v>#N/A</v>
      </c>
      <c r="N137" s="41"/>
      <c r="O137" s="42"/>
      <c r="P137" s="43">
        <f t="shared" si="35"/>
        <v>0</v>
      </c>
      <c r="Q137" s="44">
        <f t="shared" si="38"/>
        <v>1900</v>
      </c>
      <c r="R137" s="44">
        <f t="shared" si="36"/>
        <v>1</v>
      </c>
      <c r="S137" s="44">
        <f t="shared" si="37"/>
        <v>0</v>
      </c>
      <c r="T137" s="40" t="str">
        <f t="shared" si="39"/>
        <v/>
      </c>
      <c r="U137" s="45">
        <v>0</v>
      </c>
      <c r="V137" s="40"/>
      <c r="W137" s="40"/>
      <c r="X137" s="47">
        <v>0</v>
      </c>
      <c r="Y137" s="47">
        <f t="shared" si="40"/>
        <v>0</v>
      </c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7">
        <v>0</v>
      </c>
      <c r="AP137" s="48">
        <f t="shared" si="41"/>
        <v>0</v>
      </c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55"/>
      <c r="BD137" s="40" t="s">
        <v>91</v>
      </c>
      <c r="BE137" s="40"/>
      <c r="BF137" s="45"/>
      <c r="BG137" s="40"/>
      <c r="BH137" s="44" t="str">
        <f t="shared" si="42"/>
        <v/>
      </c>
      <c r="BI137" s="40"/>
      <c r="BJ137" s="48">
        <f t="shared" si="43"/>
        <v>0</v>
      </c>
      <c r="BK137" s="40"/>
      <c r="BL137" s="40"/>
      <c r="BM137" s="40"/>
      <c r="BN137" s="40"/>
      <c r="BO137" s="40"/>
      <c r="BP137" s="40"/>
      <c r="BQ137" s="40"/>
      <c r="BR137" s="40"/>
      <c r="BS137" s="40"/>
      <c r="BT137" s="40"/>
      <c r="BU137" s="40"/>
      <c r="BV137" s="40"/>
      <c r="BW137" s="40"/>
      <c r="BX137" s="40"/>
    </row>
    <row r="139" spans="1:76" hidden="1">
      <c r="T139" s="2" t="s">
        <v>279</v>
      </c>
      <c r="U139" s="6">
        <f>SUMIFS(U$5:U$137,$AQ$5:$AQ$137,$AQ139)</f>
        <v>5407518</v>
      </c>
      <c r="X139" s="6">
        <f>SUMIFS(X$5:X$137,$AQ$5:$AQ$137,$AQ139)</f>
        <v>0</v>
      </c>
      <c r="Y139" s="6">
        <f>SUMIFS(Y$5:Y$137,$AQ$5:$AQ$137,$AQ139)</f>
        <v>5407518</v>
      </c>
      <c r="AA139" s="6">
        <f>SUMIFS(AA$5:AA$137,$AQ$5:$AQ$137,$AQ139)</f>
        <v>0</v>
      </c>
      <c r="AH139" s="6">
        <f>SUMIFS(AH$5:AH$137,$AQ$5:$AQ$137,$AQ139)</f>
        <v>0</v>
      </c>
      <c r="AO139" s="6">
        <f>SUMIFS(AO$5:AO$137,$AQ$5:$AQ$137,$AQ139)</f>
        <v>0</v>
      </c>
      <c r="AP139" s="6">
        <f>SUMIFS(AP$5:AP$137,$AQ$5:$AQ$137,$AQ139)</f>
        <v>5407518</v>
      </c>
      <c r="AQ139" s="40" t="s">
        <v>90</v>
      </c>
      <c r="BJ139" s="6">
        <f>SUMIFS(BJ$5:BJ$137,$AQ$5:$AQ$137,$AQ139)</f>
        <v>0</v>
      </c>
    </row>
    <row r="140" spans="1:76" hidden="1">
      <c r="T140" s="56" t="s">
        <v>262</v>
      </c>
      <c r="U140" s="6">
        <f>SUMIFS(U$5:U$137,$F$5:$F$137,$T140,$AQ$5:$AQ$137,$AQ140)</f>
        <v>0</v>
      </c>
      <c r="V140" s="6"/>
      <c r="W140" s="6"/>
      <c r="X140" s="6">
        <f>SUMIFS(X$5:X$137,$F$5:$F$137,$T140,$AQ$5:$AQ$137,$AQ140)</f>
        <v>0</v>
      </c>
      <c r="Y140" s="6">
        <f>SUMIFS(Y$5:Y$137,$F$5:$F$137,$T140,$AQ$5:$AQ$137,$AQ140)</f>
        <v>0</v>
      </c>
      <c r="Z140" s="6"/>
      <c r="AA140" s="6">
        <f>SUMIFS(AA$5:AA$137,$F$5:$F$137,$T140,$AQ$5:$AQ$137,$AQ140)</f>
        <v>0</v>
      </c>
      <c r="AB140" s="6"/>
      <c r="AC140" s="6"/>
      <c r="AD140" s="6"/>
      <c r="AE140" s="6"/>
      <c r="AF140" s="6"/>
      <c r="AG140" s="6"/>
      <c r="AH140" s="6">
        <f>SUMIFS(AH$5:AH$137,$F$5:$F$137,$T140,$AQ$5:$AQ$137,$AQ140)</f>
        <v>0</v>
      </c>
      <c r="AI140" s="6"/>
      <c r="AJ140" s="6"/>
      <c r="AK140" s="6"/>
      <c r="AL140" s="6"/>
      <c r="AM140" s="6"/>
      <c r="AN140" s="6"/>
      <c r="AO140" s="6">
        <f>SUMIFS(AO$5:AO$137,$F$5:$F$137,$T140,$AQ$5:$AQ$137,$AQ140)</f>
        <v>0</v>
      </c>
      <c r="AP140" s="6">
        <f>SUMIFS(AP$5:AP$137,$F$5:$F$137,$T140,$AQ$5:$AQ$137,$AQ140)</f>
        <v>0</v>
      </c>
      <c r="AQ140" s="40" t="s">
        <v>90</v>
      </c>
      <c r="BJ140" s="6">
        <f>SUMIFS(BJ$5:BJ$137,$G$5:$G$137,$T140,$AQ$5:$AQ$137,$AQ140)</f>
        <v>0</v>
      </c>
    </row>
    <row r="141" spans="1:76" hidden="1">
      <c r="T141" s="40" t="s">
        <v>84</v>
      </c>
      <c r="U141" s="6">
        <f>SUMIFS(U$5:U$137,$F$5:$F$137,$T141,$AQ$5:$AQ$137,$AQ141)</f>
        <v>5407518</v>
      </c>
      <c r="V141" s="6"/>
      <c r="W141" s="6"/>
      <c r="X141" s="6">
        <f>SUMIFS(X$5:X$137,$F$5:$F$137,$T141,$AQ$5:$AQ$137,$AQ141)</f>
        <v>0</v>
      </c>
      <c r="Y141" s="6">
        <f>SUMIFS(Y$5:Y$137,$F$5:$F$137,$T141,$AQ$5:$AQ$137,$AQ141)</f>
        <v>5407518</v>
      </c>
      <c r="Z141" s="6"/>
      <c r="AA141" s="6">
        <f>SUMIFS(AA$5:AA$137,$F$5:$F$137,$T141,$AQ$5:$AQ$137,$AQ141)</f>
        <v>0</v>
      </c>
      <c r="AB141" s="6"/>
      <c r="AC141" s="6"/>
      <c r="AD141" s="6"/>
      <c r="AE141" s="6"/>
      <c r="AF141" s="6"/>
      <c r="AG141" s="6"/>
      <c r="AH141" s="6">
        <f>SUMIFS(AH$5:AH$137,$F$5:$F$137,$T141,$AQ$5:$AQ$137,$AQ141)</f>
        <v>0</v>
      </c>
      <c r="AI141" s="6"/>
      <c r="AJ141" s="6"/>
      <c r="AK141" s="6"/>
      <c r="AL141" s="6"/>
      <c r="AM141" s="6"/>
      <c r="AN141" s="6"/>
      <c r="AO141" s="6">
        <f>SUMIFS(AO$5:AO$137,$F$5:$F$137,$T141,$AQ$5:$AQ$137,$AQ141)</f>
        <v>0</v>
      </c>
      <c r="AP141" s="6">
        <f>SUMIFS(AP$5:AP$137,$F$5:$F$137,$T141,$AQ$5:$AQ$137,$AQ141)</f>
        <v>5407518</v>
      </c>
      <c r="AQ141" s="40" t="s">
        <v>90</v>
      </c>
      <c r="BJ141" s="6">
        <f>SUMIFS(BJ$5:BJ$137,$G$5:$G$137,$T141,$AQ$5:$AQ$137,$AQ141)</f>
        <v>0</v>
      </c>
    </row>
    <row r="142" spans="1:76" hidden="1">
      <c r="T142" s="2" t="s">
        <v>279</v>
      </c>
      <c r="U142" s="6">
        <f>SUMIFS(U$5:U$137,$AQ$5:$AQ$137,$AQ142)</f>
        <v>963613671</v>
      </c>
      <c r="X142" s="6">
        <f>SUMIFS(X$5:X$137,$AQ$5:$AQ$137,$AQ142)</f>
        <v>0</v>
      </c>
      <c r="Y142" s="6">
        <f>SUMIFS(Y$5:Y$137,$AQ$5:$AQ$137,$AQ142)</f>
        <v>963613671</v>
      </c>
      <c r="AA142" s="6">
        <f>SUMIFS(AA$5:AA$137,$AQ$5:$AQ$137,$AQ142)</f>
        <v>0</v>
      </c>
      <c r="AH142" s="6">
        <f>SUMIFS(AH$5:AH$137,$AQ$5:$AQ$137,$AQ142)</f>
        <v>0</v>
      </c>
      <c r="AO142" s="6">
        <f>SUMIFS(AO$5:AO$137,$AQ$5:$AQ$137,$AQ142)</f>
        <v>0</v>
      </c>
      <c r="AP142" s="6">
        <f>SUMIFS(AP$5:AP$137,$AQ$5:$AQ$137,$AQ142)</f>
        <v>963613671</v>
      </c>
      <c r="AQ142" s="40" t="s">
        <v>180</v>
      </c>
      <c r="BJ142" s="6">
        <f>SUMIFS(BJ$5:BJ$137,$AQ$5:$AQ$137,$AQ142)</f>
        <v>0</v>
      </c>
    </row>
    <row r="143" spans="1:76" hidden="1">
      <c r="T143" s="56" t="s">
        <v>262</v>
      </c>
      <c r="U143" s="6">
        <f>SUMIFS(U$5:U$137,$F$5:$F$137,$T143,$AQ$5:$AQ$137,$AQ143)</f>
        <v>175201851</v>
      </c>
      <c r="V143" s="6"/>
      <c r="W143" s="6"/>
      <c r="X143" s="6">
        <f>SUMIFS(X$5:X$137,$F$5:$F$137,$T143,$AQ$5:$AQ$137,$AQ143)</f>
        <v>0</v>
      </c>
      <c r="Y143" s="6">
        <f>SUMIFS(Y$5:Y$137,$F$5:$F$137,$T143,$AQ$5:$AQ$137,$AQ143)</f>
        <v>175201851</v>
      </c>
      <c r="Z143" s="6"/>
      <c r="AA143" s="6">
        <f>SUMIFS(AA$5:AA$137,$F$5:$F$137,$T143,$AQ$5:$AQ$137,$AQ143)</f>
        <v>0</v>
      </c>
      <c r="AB143" s="6"/>
      <c r="AC143" s="6"/>
      <c r="AD143" s="6"/>
      <c r="AE143" s="6"/>
      <c r="AF143" s="6"/>
      <c r="AG143" s="6"/>
      <c r="AH143" s="6">
        <f>SUMIFS(AH$5:AH$137,$F$5:$F$137,$T143,$AQ$5:$AQ$137,$AQ143)</f>
        <v>0</v>
      </c>
      <c r="AI143" s="6"/>
      <c r="AJ143" s="6"/>
      <c r="AK143" s="6"/>
      <c r="AL143" s="6"/>
      <c r="AM143" s="6"/>
      <c r="AN143" s="6"/>
      <c r="AO143" s="6">
        <f>SUMIFS(AO$5:AO$137,$F$5:$F$137,$T143,$AQ$5:$AQ$137,$AQ143)</f>
        <v>0</v>
      </c>
      <c r="AP143" s="6">
        <f>SUMIFS(AP$5:AP$137,$F$5:$F$137,$T143,$AQ$5:$AQ$137,$AQ143)</f>
        <v>175201851</v>
      </c>
      <c r="AQ143" s="40" t="s">
        <v>180</v>
      </c>
      <c r="BJ143" s="6">
        <f>SUMIFS(BJ$5:BJ$137,$G$5:$G$137,$T143,$AQ$5:$AQ$137,$AQ143)</f>
        <v>0</v>
      </c>
    </row>
    <row r="144" spans="1:76" hidden="1">
      <c r="T144" s="40" t="s">
        <v>84</v>
      </c>
      <c r="U144" s="6">
        <f>SUMIFS(U$5:U$137,$F$5:$F$137,$T144,$AQ$5:$AQ$137,$AQ144)</f>
        <v>788411820</v>
      </c>
      <c r="V144" s="6"/>
      <c r="W144" s="6"/>
      <c r="X144" s="6">
        <f>SUMIFS(X$5:X$137,$F$5:$F$137,$T144,$AQ$5:$AQ$137,$AQ144)</f>
        <v>0</v>
      </c>
      <c r="Y144" s="6">
        <f>SUMIFS(Y$5:Y$137,$F$5:$F$137,$T144,$AQ$5:$AQ$137,$AQ144)</f>
        <v>788411820</v>
      </c>
      <c r="Z144" s="6"/>
      <c r="AA144" s="6">
        <f>SUMIFS(AA$5:AA$137,$F$5:$F$137,$T144,$AQ$5:$AQ$137,$AQ144)</f>
        <v>0</v>
      </c>
      <c r="AB144" s="6"/>
      <c r="AC144" s="6"/>
      <c r="AD144" s="6"/>
      <c r="AE144" s="6"/>
      <c r="AF144" s="6"/>
      <c r="AG144" s="6"/>
      <c r="AH144" s="6">
        <f>SUMIFS(AH$5:AH$137,$F$5:$F$137,$T144,$AQ$5:$AQ$137,$AQ144)</f>
        <v>0</v>
      </c>
      <c r="AI144" s="6"/>
      <c r="AJ144" s="6"/>
      <c r="AK144" s="6"/>
      <c r="AL144" s="6"/>
      <c r="AM144" s="6"/>
      <c r="AN144" s="6"/>
      <c r="AO144" s="6">
        <f>SUMIFS(AO$5:AO$137,$F$5:$F$137,$T144,$AQ$5:$AQ$137,$AQ144)</f>
        <v>0</v>
      </c>
      <c r="AP144" s="6">
        <f>SUMIFS(AP$5:AP$137,$F$5:$F$137,$T144,$AQ$5:$AQ$137,$AQ144)</f>
        <v>788411820</v>
      </c>
      <c r="AQ144" s="40" t="s">
        <v>180</v>
      </c>
      <c r="BJ144" s="6">
        <f>SUMIFS(BJ$5:BJ$137,$G$5:$G$137,$T144,$AQ$5:$AQ$137,$AQ144)</f>
        <v>0</v>
      </c>
    </row>
    <row r="145" spans="20:62" hidden="1">
      <c r="T145" s="2" t="s">
        <v>280</v>
      </c>
      <c r="U145" s="6">
        <f>SUM(U5:U137)</f>
        <v>969021189</v>
      </c>
      <c r="X145" s="6">
        <f>SUM(X5:X137)</f>
        <v>0</v>
      </c>
      <c r="Y145" s="6">
        <f>SUM(Y5:Y137)</f>
        <v>969021189</v>
      </c>
      <c r="AA145" s="6">
        <f>SUM(AA5:AA137)</f>
        <v>0</v>
      </c>
      <c r="AH145" s="6">
        <f>SUM(AH5:AH137)</f>
        <v>0</v>
      </c>
      <c r="AO145" s="6">
        <f>SUM(AO5:AO137)</f>
        <v>0</v>
      </c>
      <c r="AP145" s="6">
        <f>SUM(AP5:AP137)</f>
        <v>969021189</v>
      </c>
      <c r="BJ145" s="6">
        <f>SUM(BJ5:BJ137)</f>
        <v>0</v>
      </c>
    </row>
  </sheetData>
  <autoFilter ref="A4:BX137" xr:uid="{00000000-0009-0000-0000-000006000000}"/>
  <mergeCells count="62">
    <mergeCell ref="BT3:BT4"/>
    <mergeCell ref="BU3:BU4"/>
    <mergeCell ref="BV3:BV4"/>
    <mergeCell ref="BW3:BW4"/>
    <mergeCell ref="BX3:BX4"/>
    <mergeCell ref="BN3:BN4"/>
    <mergeCell ref="BO3:BO4"/>
    <mergeCell ref="BP3:BP4"/>
    <mergeCell ref="BQ3:BQ4"/>
    <mergeCell ref="BR3:BR4"/>
    <mergeCell ref="BS3:BS4"/>
    <mergeCell ref="BH3:BH4"/>
    <mergeCell ref="BI3:BI4"/>
    <mergeCell ref="BJ3:BJ4"/>
    <mergeCell ref="BK3:BK4"/>
    <mergeCell ref="BL3:BL4"/>
    <mergeCell ref="BM3:BM4"/>
    <mergeCell ref="BA3:BA4"/>
    <mergeCell ref="BB3:BB4"/>
    <mergeCell ref="BC3:BD3"/>
    <mergeCell ref="BE3:BE4"/>
    <mergeCell ref="BF3:BF4"/>
    <mergeCell ref="BG3:BG4"/>
    <mergeCell ref="AR3:AU3"/>
    <mergeCell ref="AV3:AV4"/>
    <mergeCell ref="AW3:AW4"/>
    <mergeCell ref="AX3:AX4"/>
    <mergeCell ref="AY3:AY4"/>
    <mergeCell ref="AZ3:AZ4"/>
    <mergeCell ref="AB3:AG3"/>
    <mergeCell ref="AH3:AH4"/>
    <mergeCell ref="AI3:AN3"/>
    <mergeCell ref="AO3:AO4"/>
    <mergeCell ref="AP3:AP4"/>
    <mergeCell ref="AQ3:AQ4"/>
    <mergeCell ref="V3:V4"/>
    <mergeCell ref="W3:W4"/>
    <mergeCell ref="X3:X4"/>
    <mergeCell ref="Y3:Y4"/>
    <mergeCell ref="Z3:Z4"/>
    <mergeCell ref="AA3:AA4"/>
    <mergeCell ref="N3:N4"/>
    <mergeCell ref="O3:O4"/>
    <mergeCell ref="P3:P4"/>
    <mergeCell ref="Q3:S3"/>
    <mergeCell ref="T3:T4"/>
    <mergeCell ref="U3:U4"/>
    <mergeCell ref="H3:H4"/>
    <mergeCell ref="I3:I4"/>
    <mergeCell ref="J3:J4"/>
    <mergeCell ref="K3:K4"/>
    <mergeCell ref="L3:L4"/>
    <mergeCell ref="M3:M4"/>
    <mergeCell ref="A1:C1"/>
    <mergeCell ref="D1:G1"/>
    <mergeCell ref="A3:A4"/>
    <mergeCell ref="B3:B4"/>
    <mergeCell ref="C3:C4"/>
    <mergeCell ref="D3:D4"/>
    <mergeCell ref="E3:E4"/>
    <mergeCell ref="F3:F4"/>
    <mergeCell ref="G3:G4"/>
  </mergeCells>
  <phoneticPr fontId="2"/>
  <pageMargins left="0.70866141732283472" right="0.70866141732283472" top="0.74803149606299213" bottom="0.74803149606299213" header="0.31496062992125984" footer="0.31496062992125984"/>
  <pageSetup paperSize="9" scale="43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2B7A8-ACC2-4C75-97D5-190813319AE8}">
  <sheetPr>
    <tabColor theme="9"/>
    <pageSetUpPr fitToPage="1"/>
  </sheetPr>
  <dimension ref="A1:BY27"/>
  <sheetViews>
    <sheetView zoomScale="70" zoomScaleNormal="70" workbookViewId="0">
      <pane xSplit="9" ySplit="4" topLeftCell="N17" activePane="bottomRight" state="frozen"/>
      <selection activeCell="I26" sqref="I26:N26"/>
      <selection pane="topRight" activeCell="I26" sqref="I26:N26"/>
      <selection pane="bottomLeft" activeCell="I26" sqref="I26:N26"/>
      <selection pane="bottomRight" activeCell="F31" sqref="F31"/>
    </sheetView>
  </sheetViews>
  <sheetFormatPr defaultColWidth="9" defaultRowHeight="18.75" outlineLevelCol="1"/>
  <cols>
    <col min="1" max="1" width="6.5" style="2" customWidth="1"/>
    <col min="2" max="2" width="5.25" style="2" bestFit="1" customWidth="1"/>
    <col min="3" max="3" width="28.625" style="2" customWidth="1"/>
    <col min="4" max="4" width="12.375" style="2" hidden="1" customWidth="1" outlineLevel="1"/>
    <col min="5" max="5" width="19.25" style="2" hidden="1" customWidth="1" outlineLevel="1"/>
    <col min="6" max="6" width="19.25" style="2" customWidth="1" collapsed="1"/>
    <col min="7" max="8" width="11.375" style="2" hidden="1" customWidth="1" outlineLevel="1"/>
    <col min="9" max="9" width="40.875" style="2" customWidth="1" collapsed="1"/>
    <col min="10" max="10" width="10.5" style="2" hidden="1" customWidth="1" outlineLevel="1"/>
    <col min="11" max="11" width="17.625" style="2" hidden="1" customWidth="1" outlineLevel="1"/>
    <col min="12" max="13" width="9" style="2" hidden="1" customWidth="1" outlineLevel="1"/>
    <col min="14" max="14" width="11.625" style="5" customWidth="1" collapsed="1"/>
    <col min="15" max="15" width="11.625" style="5" hidden="1" customWidth="1" outlineLevel="1"/>
    <col min="16" max="16" width="13" style="5" hidden="1" customWidth="1" outlineLevel="1"/>
    <col min="17" max="17" width="10.5" style="2" hidden="1" customWidth="1" outlineLevel="1"/>
    <col min="18" max="20" width="9.5" style="2" hidden="1" customWidth="1" outlineLevel="1"/>
    <col min="21" max="21" width="13.875" style="6" customWidth="1" collapsed="1"/>
    <col min="22" max="22" width="9" style="57" customWidth="1"/>
    <col min="23" max="23" width="13" style="2" hidden="1" customWidth="1" outlineLevel="1"/>
    <col min="24" max="24" width="16.875" style="2" hidden="1" customWidth="1" outlineLevel="1"/>
    <col min="25" max="25" width="19.5" style="2" customWidth="1" collapsed="1"/>
    <col min="26" max="26" width="13" style="2" hidden="1" customWidth="1" outlineLevel="1"/>
    <col min="27" max="28" width="11" style="2" hidden="1" customWidth="1" outlineLevel="1"/>
    <col min="29" max="29" width="15.125" style="2" hidden="1" customWidth="1" outlineLevel="1"/>
    <col min="30" max="30" width="17.125" style="2" hidden="1" customWidth="1" outlineLevel="1"/>
    <col min="31" max="31" width="13" style="2" hidden="1" customWidth="1" outlineLevel="1"/>
    <col min="32" max="32" width="9" style="2" hidden="1" customWidth="1" outlineLevel="1"/>
    <col min="33" max="34" width="11" style="2" hidden="1" customWidth="1" outlineLevel="1"/>
    <col min="35" max="35" width="9" style="2" hidden="1" customWidth="1" outlineLevel="1"/>
    <col min="36" max="36" width="15.125" style="2" hidden="1" customWidth="1" outlineLevel="1"/>
    <col min="37" max="37" width="17.125" style="2" hidden="1" customWidth="1" outlineLevel="1"/>
    <col min="38" max="38" width="13" style="2" hidden="1" customWidth="1" outlineLevel="1"/>
    <col min="39" max="39" width="14.125" style="2" hidden="1" customWidth="1" outlineLevel="1"/>
    <col min="40" max="40" width="11" style="2" hidden="1" customWidth="1" outlineLevel="1"/>
    <col min="41" max="41" width="11" style="2" customWidth="1" collapsed="1"/>
    <col min="42" max="42" width="15.125" style="2" customWidth="1"/>
    <col min="43" max="43" width="17.625" style="2" customWidth="1"/>
    <col min="44" max="47" width="8" style="2" hidden="1" customWidth="1" outlineLevel="1"/>
    <col min="48" max="48" width="20.75" style="2" customWidth="1" collapsed="1"/>
    <col min="49" max="49" width="8.875" style="2" hidden="1" customWidth="1" outlineLevel="1"/>
    <col min="50" max="50" width="15.125" style="2" hidden="1" customWidth="1" outlineLevel="1"/>
    <col min="51" max="52" width="13" style="2" hidden="1" customWidth="1" outlineLevel="1"/>
    <col min="53" max="53" width="7.125" style="2" hidden="1" customWidth="1" outlineLevel="1"/>
    <col min="54" max="54" width="15.125" style="2" hidden="1" customWidth="1" outlineLevel="1"/>
    <col min="55" max="55" width="11.375" style="58" customWidth="1" collapsed="1"/>
    <col min="56" max="56" width="11.375" style="2" customWidth="1"/>
    <col min="57" max="57" width="6.75" style="2" hidden="1" customWidth="1" outlineLevel="1"/>
    <col min="58" max="58" width="7" style="2" hidden="1" customWidth="1" outlineLevel="1"/>
    <col min="59" max="59" width="11.25" style="2" hidden="1" customWidth="1" outlineLevel="1"/>
    <col min="60" max="60" width="9" style="2" hidden="1" customWidth="1" outlineLevel="1"/>
    <col min="61" max="61" width="11" style="2" hidden="1" customWidth="1" outlineLevel="1"/>
    <col min="62" max="62" width="15.125" style="2" customWidth="1" collapsed="1"/>
    <col min="63" max="63" width="20.5" style="2" bestFit="1" customWidth="1"/>
    <col min="64" max="66" width="9" style="2" hidden="1" customWidth="1" outlineLevel="1"/>
    <col min="67" max="67" width="11.125" style="2" hidden="1" customWidth="1" outlineLevel="1"/>
    <col min="68" max="68" width="11" style="2" hidden="1" customWidth="1" outlineLevel="1"/>
    <col min="69" max="69" width="9" style="2" hidden="1" customWidth="1" outlineLevel="1"/>
    <col min="70" max="70" width="7.125" style="2" hidden="1" customWidth="1" outlineLevel="1"/>
    <col min="71" max="71" width="9" style="2" hidden="1" customWidth="1" outlineLevel="1"/>
    <col min="72" max="72" width="7.125" style="2" hidden="1" customWidth="1" outlineLevel="1"/>
    <col min="73" max="75" width="9" style="2" hidden="1" customWidth="1" outlineLevel="1"/>
    <col min="76" max="76" width="12.5" style="2" hidden="1" customWidth="1" outlineLevel="1"/>
    <col min="77" max="77" width="9" style="2" collapsed="1"/>
    <col min="78" max="16384" width="9" style="2"/>
  </cols>
  <sheetData>
    <row r="1" spans="1:76">
      <c r="A1" s="1"/>
      <c r="B1" s="1"/>
      <c r="C1" s="1"/>
      <c r="D1" s="1"/>
      <c r="E1" s="1"/>
      <c r="F1" s="1"/>
      <c r="G1" s="1"/>
      <c r="O1" s="4">
        <v>2020</v>
      </c>
    </row>
    <row r="3" spans="1:76" s="29" customFormat="1" ht="13.15" customHeight="1">
      <c r="A3" s="8" t="s">
        <v>0</v>
      </c>
      <c r="B3" s="8" t="s">
        <v>1</v>
      </c>
      <c r="C3" s="8" t="s">
        <v>2</v>
      </c>
      <c r="D3" s="8" t="s">
        <v>281</v>
      </c>
      <c r="E3" s="9" t="s">
        <v>4</v>
      </c>
      <c r="F3" s="10" t="s">
        <v>5</v>
      </c>
      <c r="G3" s="9" t="s">
        <v>6</v>
      </c>
      <c r="H3" s="9" t="s">
        <v>7</v>
      </c>
      <c r="I3" s="9" t="s">
        <v>8</v>
      </c>
      <c r="J3" s="8" t="s">
        <v>9</v>
      </c>
      <c r="K3" s="9" t="s">
        <v>10</v>
      </c>
      <c r="L3" s="11" t="s">
        <v>11</v>
      </c>
      <c r="M3" s="28" t="s">
        <v>12</v>
      </c>
      <c r="N3" s="13" t="s">
        <v>13</v>
      </c>
      <c r="O3" s="14" t="s">
        <v>14</v>
      </c>
      <c r="P3" s="15" t="s">
        <v>15</v>
      </c>
      <c r="Q3" s="16" t="s">
        <v>16</v>
      </c>
      <c r="R3" s="16"/>
      <c r="S3" s="16"/>
      <c r="T3" s="17" t="s">
        <v>17</v>
      </c>
      <c r="U3" s="18" t="s">
        <v>18</v>
      </c>
      <c r="V3" s="59" t="s">
        <v>19</v>
      </c>
      <c r="W3" s="11" t="s">
        <v>20</v>
      </c>
      <c r="X3" s="20" t="s">
        <v>21</v>
      </c>
      <c r="Y3" s="20" t="s">
        <v>22</v>
      </c>
      <c r="Z3" s="11" t="s">
        <v>23</v>
      </c>
      <c r="AA3" s="11" t="s">
        <v>24</v>
      </c>
      <c r="AB3" s="11" t="s">
        <v>25</v>
      </c>
      <c r="AC3" s="11"/>
      <c r="AD3" s="11"/>
      <c r="AE3" s="11"/>
      <c r="AF3" s="11"/>
      <c r="AG3" s="11"/>
      <c r="AH3" s="11" t="s">
        <v>26</v>
      </c>
      <c r="AI3" s="21" t="s">
        <v>27</v>
      </c>
      <c r="AJ3" s="22"/>
      <c r="AK3" s="22"/>
      <c r="AL3" s="22"/>
      <c r="AM3" s="22"/>
      <c r="AN3" s="23"/>
      <c r="AO3" s="24" t="s">
        <v>28</v>
      </c>
      <c r="AP3" s="25" t="s">
        <v>29</v>
      </c>
      <c r="AQ3" s="8" t="s">
        <v>30</v>
      </c>
      <c r="AR3" s="9" t="s">
        <v>31</v>
      </c>
      <c r="AS3" s="9"/>
      <c r="AT3" s="9"/>
      <c r="AU3" s="9"/>
      <c r="AV3" s="11" t="s">
        <v>32</v>
      </c>
      <c r="AW3" s="8" t="s">
        <v>33</v>
      </c>
      <c r="AX3" s="11" t="s">
        <v>34</v>
      </c>
      <c r="AY3" s="11" t="s">
        <v>35</v>
      </c>
      <c r="AZ3" s="11" t="s">
        <v>36</v>
      </c>
      <c r="BA3" s="11" t="s">
        <v>37</v>
      </c>
      <c r="BB3" s="11" t="s">
        <v>38</v>
      </c>
      <c r="BC3" s="26" t="s">
        <v>39</v>
      </c>
      <c r="BD3" s="27"/>
      <c r="BE3" s="9" t="s">
        <v>40</v>
      </c>
      <c r="BF3" s="9" t="s">
        <v>41</v>
      </c>
      <c r="BG3" s="9" t="s">
        <v>42</v>
      </c>
      <c r="BH3" s="28" t="s">
        <v>43</v>
      </c>
      <c r="BI3" s="10" t="s">
        <v>44</v>
      </c>
      <c r="BJ3" s="25" t="s">
        <v>45</v>
      </c>
      <c r="BK3" s="9" t="s">
        <v>46</v>
      </c>
      <c r="BL3" s="9" t="s">
        <v>47</v>
      </c>
      <c r="BM3" s="9" t="s">
        <v>48</v>
      </c>
      <c r="BN3" s="9" t="s">
        <v>49</v>
      </c>
      <c r="BO3" s="9" t="s">
        <v>50</v>
      </c>
      <c r="BP3" s="9" t="s">
        <v>51</v>
      </c>
      <c r="BQ3" s="9" t="s">
        <v>52</v>
      </c>
      <c r="BR3" s="9" t="s">
        <v>53</v>
      </c>
      <c r="BS3" s="9" t="s">
        <v>54</v>
      </c>
      <c r="BT3" s="8" t="s">
        <v>55</v>
      </c>
      <c r="BU3" s="8" t="s">
        <v>56</v>
      </c>
      <c r="BV3" s="8" t="s">
        <v>57</v>
      </c>
      <c r="BW3" s="8" t="s">
        <v>58</v>
      </c>
      <c r="BX3" s="9" t="s">
        <v>59</v>
      </c>
    </row>
    <row r="4" spans="1:76" s="29" customFormat="1" ht="33" customHeight="1">
      <c r="A4" s="8"/>
      <c r="B4" s="8"/>
      <c r="C4" s="8"/>
      <c r="D4" s="8"/>
      <c r="E4" s="9"/>
      <c r="F4" s="10"/>
      <c r="G4" s="9"/>
      <c r="H4" s="9"/>
      <c r="I4" s="9"/>
      <c r="J4" s="8"/>
      <c r="K4" s="9"/>
      <c r="L4" s="11"/>
      <c r="M4" s="28"/>
      <c r="N4" s="13"/>
      <c r="O4" s="14"/>
      <c r="P4" s="30"/>
      <c r="Q4" s="31" t="s">
        <v>60</v>
      </c>
      <c r="R4" s="31" t="s">
        <v>61</v>
      </c>
      <c r="S4" s="31" t="s">
        <v>62</v>
      </c>
      <c r="T4" s="32"/>
      <c r="U4" s="18"/>
      <c r="V4" s="59"/>
      <c r="W4" s="11"/>
      <c r="X4" s="34"/>
      <c r="Y4" s="34"/>
      <c r="Z4" s="11"/>
      <c r="AA4" s="11"/>
      <c r="AB4" s="35" t="s">
        <v>63</v>
      </c>
      <c r="AC4" s="35" t="s">
        <v>64</v>
      </c>
      <c r="AD4" s="35" t="s">
        <v>65</v>
      </c>
      <c r="AE4" s="35" t="s">
        <v>66</v>
      </c>
      <c r="AF4" s="35" t="s">
        <v>67</v>
      </c>
      <c r="AG4" s="35" t="s">
        <v>68</v>
      </c>
      <c r="AH4" s="11"/>
      <c r="AI4" s="35" t="s">
        <v>69</v>
      </c>
      <c r="AJ4" s="35" t="s">
        <v>70</v>
      </c>
      <c r="AK4" s="35" t="s">
        <v>71</v>
      </c>
      <c r="AL4" s="35" t="s">
        <v>72</v>
      </c>
      <c r="AM4" s="35" t="s">
        <v>73</v>
      </c>
      <c r="AN4" s="35" t="s">
        <v>74</v>
      </c>
      <c r="AO4" s="36"/>
      <c r="AP4" s="25"/>
      <c r="AQ4" s="8"/>
      <c r="AR4" s="37" t="s">
        <v>75</v>
      </c>
      <c r="AS4" s="37" t="s">
        <v>76</v>
      </c>
      <c r="AT4" s="37" t="s">
        <v>77</v>
      </c>
      <c r="AU4" s="37" t="s">
        <v>78</v>
      </c>
      <c r="AV4" s="11"/>
      <c r="AW4" s="8"/>
      <c r="AX4" s="11"/>
      <c r="AY4" s="11"/>
      <c r="AZ4" s="11"/>
      <c r="BA4" s="11"/>
      <c r="BB4" s="11"/>
      <c r="BC4" s="60" t="s">
        <v>79</v>
      </c>
      <c r="BD4" s="39" t="s">
        <v>80</v>
      </c>
      <c r="BE4" s="8"/>
      <c r="BF4" s="8"/>
      <c r="BG4" s="8"/>
      <c r="BH4" s="28"/>
      <c r="BI4" s="11"/>
      <c r="BJ4" s="25"/>
      <c r="BK4" s="8"/>
      <c r="BL4" s="8"/>
      <c r="BM4" s="9"/>
      <c r="BN4" s="8"/>
      <c r="BO4" s="8"/>
      <c r="BP4" s="9"/>
      <c r="BQ4" s="8"/>
      <c r="BR4" s="8"/>
      <c r="BS4" s="8"/>
      <c r="BT4" s="8"/>
      <c r="BU4" s="8"/>
      <c r="BV4" s="8"/>
      <c r="BW4" s="8"/>
      <c r="BX4" s="8"/>
    </row>
    <row r="5" spans="1:76">
      <c r="A5" s="40">
        <v>10001</v>
      </c>
      <c r="B5" s="40">
        <v>1</v>
      </c>
      <c r="C5" s="40"/>
      <c r="D5" s="40" t="s">
        <v>282</v>
      </c>
      <c r="E5" s="40" t="s">
        <v>83</v>
      </c>
      <c r="F5" s="40" t="s">
        <v>283</v>
      </c>
      <c r="G5" s="40" t="s">
        <v>284</v>
      </c>
      <c r="H5" s="40" t="s">
        <v>285</v>
      </c>
      <c r="I5" s="40" t="s">
        <v>286</v>
      </c>
      <c r="J5" s="40" t="s">
        <v>87</v>
      </c>
      <c r="K5" s="40" t="s">
        <v>287</v>
      </c>
      <c r="L5" s="40">
        <v>38</v>
      </c>
      <c r="M5" s="40">
        <f>VLOOKUP(L5,'[1]償却率（定額法）'!$B$6:$C$104,2)</f>
        <v>2.7E-2</v>
      </c>
      <c r="N5" s="41">
        <v>38443</v>
      </c>
      <c r="O5" s="41">
        <v>38808</v>
      </c>
      <c r="P5" s="61">
        <f t="shared" ref="P5:P24" si="0">IF(O5="",N5,O5)</f>
        <v>38808</v>
      </c>
      <c r="Q5" s="44">
        <f t="shared" ref="Q5:Q24" si="1">YEAR(P5)</f>
        <v>2006</v>
      </c>
      <c r="R5" s="44">
        <f t="shared" ref="R5:R24" si="2">MONTH(P5)</f>
        <v>4</v>
      </c>
      <c r="S5" s="44">
        <f t="shared" ref="S5:S24" si="3">DAY(N5)</f>
        <v>1</v>
      </c>
      <c r="T5" s="40">
        <f t="shared" ref="T5:T24" si="4">IF(Q5=1900,"",IF(R5&lt;4,Q5-1,Q5))</f>
        <v>2006</v>
      </c>
      <c r="U5" s="45">
        <v>113060000</v>
      </c>
      <c r="V5" s="62">
        <v>1</v>
      </c>
      <c r="W5" s="40"/>
      <c r="X5" s="63">
        <f t="shared" ref="X5:X13" si="5">IF(T5&gt;=$O$1,0,IF(BH5&gt;=L5,U5-1,ROUND((U5*M5)*(BH5-1),0)))</f>
        <v>39684060</v>
      </c>
      <c r="Y5" s="47">
        <f>IF(T5&gt;=$O$1,0,IF(U5&gt;X5,U5-X5,1))</f>
        <v>73375940</v>
      </c>
      <c r="Z5" s="40"/>
      <c r="AA5" s="40"/>
      <c r="AB5" s="40"/>
      <c r="AC5" s="40"/>
      <c r="AD5" s="40"/>
      <c r="AE5" s="40"/>
      <c r="AF5" s="40"/>
      <c r="AG5" s="40"/>
      <c r="AH5" s="40">
        <f t="shared" ref="AH5:AH17" si="6">SUM(AI5:AN5)</f>
        <v>0</v>
      </c>
      <c r="AI5" s="40"/>
      <c r="AJ5" s="40"/>
      <c r="AK5" s="40"/>
      <c r="AL5" s="40"/>
      <c r="AM5" s="40"/>
      <c r="AN5" s="40"/>
      <c r="AO5" s="64">
        <f t="shared" ref="AO5:AO24" si="7">IF(T5&gt;=$O$1,0,IF(Y5=1,0,ROUND(U5*M5,0)))</f>
        <v>3052620</v>
      </c>
      <c r="AP5" s="48">
        <f t="shared" ref="AP5:AP24" si="8">Y5-AO5</f>
        <v>70323320</v>
      </c>
      <c r="AQ5" s="40" t="s">
        <v>288</v>
      </c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65"/>
      <c r="BD5" s="40" t="s">
        <v>289</v>
      </c>
      <c r="BE5" s="40"/>
      <c r="BF5" s="66"/>
      <c r="BG5" s="66"/>
      <c r="BH5" s="44">
        <f t="shared" ref="BH5:BH24" si="9">IF(T5="","",$O$1-T5)</f>
        <v>14</v>
      </c>
      <c r="BI5" s="40"/>
      <c r="BJ5" s="48">
        <f>U5-AP5</f>
        <v>42736680</v>
      </c>
      <c r="BK5" s="40" t="s">
        <v>290</v>
      </c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</row>
    <row r="6" spans="1:76">
      <c r="A6" s="40">
        <v>10002</v>
      </c>
      <c r="B6" s="40">
        <v>1</v>
      </c>
      <c r="C6" s="40"/>
      <c r="D6" s="40" t="s">
        <v>291</v>
      </c>
      <c r="E6" s="40" t="s">
        <v>83</v>
      </c>
      <c r="F6" s="40" t="s">
        <v>283</v>
      </c>
      <c r="G6" s="40" t="s">
        <v>292</v>
      </c>
      <c r="H6" s="40" t="s">
        <v>293</v>
      </c>
      <c r="I6" s="40" t="s">
        <v>294</v>
      </c>
      <c r="J6" s="40" t="s">
        <v>87</v>
      </c>
      <c r="K6" s="40" t="s">
        <v>295</v>
      </c>
      <c r="L6" s="40">
        <v>38</v>
      </c>
      <c r="M6" s="40">
        <f>VLOOKUP(L6,'[1]償却率（定額法）'!$B$6:$C$104,2)</f>
        <v>2.7E-2</v>
      </c>
      <c r="N6" s="41">
        <v>31138</v>
      </c>
      <c r="O6" s="41">
        <v>35521</v>
      </c>
      <c r="P6" s="61">
        <f t="shared" si="0"/>
        <v>35521</v>
      </c>
      <c r="Q6" s="44">
        <f t="shared" si="1"/>
        <v>1997</v>
      </c>
      <c r="R6" s="44">
        <f t="shared" si="2"/>
        <v>4</v>
      </c>
      <c r="S6" s="44">
        <f t="shared" si="3"/>
        <v>1</v>
      </c>
      <c r="T6" s="40">
        <f t="shared" si="4"/>
        <v>1997</v>
      </c>
      <c r="U6" s="45">
        <v>31230000</v>
      </c>
      <c r="V6" s="62">
        <v>1</v>
      </c>
      <c r="W6" s="40"/>
      <c r="X6" s="63">
        <f t="shared" si="5"/>
        <v>18550620</v>
      </c>
      <c r="Y6" s="47">
        <f t="shared" ref="Y6:Y24" si="10">IF(T6&gt;=$O$1,0,IF(U6&gt;X6,U6-X6,1))</f>
        <v>12679380</v>
      </c>
      <c r="Z6" s="40"/>
      <c r="AA6" s="40"/>
      <c r="AB6" s="40"/>
      <c r="AC6" s="40"/>
      <c r="AD6" s="40"/>
      <c r="AE6" s="40"/>
      <c r="AF6" s="40"/>
      <c r="AG6" s="40"/>
      <c r="AH6" s="40">
        <f t="shared" si="6"/>
        <v>0</v>
      </c>
      <c r="AI6" s="40"/>
      <c r="AJ6" s="40"/>
      <c r="AK6" s="40"/>
      <c r="AL6" s="40"/>
      <c r="AM6" s="40"/>
      <c r="AN6" s="40"/>
      <c r="AO6" s="64">
        <f t="shared" si="7"/>
        <v>843210</v>
      </c>
      <c r="AP6" s="48">
        <f t="shared" si="8"/>
        <v>11836170</v>
      </c>
      <c r="AQ6" s="40" t="s">
        <v>296</v>
      </c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65">
        <v>19.22</v>
      </c>
      <c r="BD6" s="40" t="s">
        <v>289</v>
      </c>
      <c r="BE6" s="40"/>
      <c r="BF6" s="66"/>
      <c r="BG6" s="66"/>
      <c r="BH6" s="44">
        <f t="shared" si="9"/>
        <v>23</v>
      </c>
      <c r="BI6" s="40"/>
      <c r="BJ6" s="48">
        <f t="shared" ref="BJ6:BJ24" si="11">U6-AP6</f>
        <v>19393830</v>
      </c>
      <c r="BK6" s="40" t="s">
        <v>290</v>
      </c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</row>
    <row r="7" spans="1:76">
      <c r="A7" s="40">
        <v>10003</v>
      </c>
      <c r="B7" s="40">
        <v>1</v>
      </c>
      <c r="C7" s="40"/>
      <c r="D7" s="40" t="s">
        <v>297</v>
      </c>
      <c r="E7" s="40" t="s">
        <v>83</v>
      </c>
      <c r="F7" s="40" t="s">
        <v>283</v>
      </c>
      <c r="G7" s="40" t="s">
        <v>292</v>
      </c>
      <c r="H7" s="40" t="s">
        <v>293</v>
      </c>
      <c r="I7" s="40" t="s">
        <v>298</v>
      </c>
      <c r="J7" s="40" t="s">
        <v>87</v>
      </c>
      <c r="K7" s="40" t="s">
        <v>295</v>
      </c>
      <c r="L7" s="40">
        <v>38</v>
      </c>
      <c r="M7" s="40">
        <f>VLOOKUP(L7,'[1]償却率（定額法）'!$B$6:$C$104,2)</f>
        <v>2.7E-2</v>
      </c>
      <c r="N7" s="41">
        <v>33695</v>
      </c>
      <c r="O7" s="41">
        <v>33695</v>
      </c>
      <c r="P7" s="61">
        <f t="shared" si="0"/>
        <v>33695</v>
      </c>
      <c r="Q7" s="44">
        <f t="shared" si="1"/>
        <v>1992</v>
      </c>
      <c r="R7" s="44">
        <f t="shared" si="2"/>
        <v>4</v>
      </c>
      <c r="S7" s="44">
        <f t="shared" si="3"/>
        <v>1</v>
      </c>
      <c r="T7" s="40">
        <f t="shared" si="4"/>
        <v>1992</v>
      </c>
      <c r="U7" s="45">
        <v>24257000</v>
      </c>
      <c r="V7" s="62">
        <v>1</v>
      </c>
      <c r="W7" s="40"/>
      <c r="X7" s="63">
        <f t="shared" si="5"/>
        <v>17683353</v>
      </c>
      <c r="Y7" s="47">
        <f>IF(T7&gt;=$O$1,0,IF(U7&gt;X7,U7-X7,1))</f>
        <v>6573647</v>
      </c>
      <c r="Z7" s="40"/>
      <c r="AA7" s="40"/>
      <c r="AB7" s="40"/>
      <c r="AC7" s="40"/>
      <c r="AD7" s="40"/>
      <c r="AE7" s="40"/>
      <c r="AF7" s="40"/>
      <c r="AG7" s="40"/>
      <c r="AH7" s="40">
        <f t="shared" si="6"/>
        <v>0</v>
      </c>
      <c r="AI7" s="40"/>
      <c r="AJ7" s="40"/>
      <c r="AK7" s="40"/>
      <c r="AL7" s="40"/>
      <c r="AM7" s="40"/>
      <c r="AN7" s="40"/>
      <c r="AO7" s="64">
        <f t="shared" si="7"/>
        <v>654939</v>
      </c>
      <c r="AP7" s="48">
        <f t="shared" si="8"/>
        <v>5918708</v>
      </c>
      <c r="AQ7" s="40" t="s">
        <v>296</v>
      </c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65">
        <v>34.799999999999997</v>
      </c>
      <c r="BD7" s="40" t="s">
        <v>289</v>
      </c>
      <c r="BE7" s="40"/>
      <c r="BF7" s="66"/>
      <c r="BG7" s="66"/>
      <c r="BH7" s="44">
        <f t="shared" si="9"/>
        <v>28</v>
      </c>
      <c r="BI7" s="40"/>
      <c r="BJ7" s="48">
        <f t="shared" si="11"/>
        <v>18338292</v>
      </c>
      <c r="BK7" s="40" t="s">
        <v>290</v>
      </c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</row>
    <row r="8" spans="1:76">
      <c r="A8" s="40">
        <v>10004</v>
      </c>
      <c r="B8" s="40">
        <v>1</v>
      </c>
      <c r="C8" s="40"/>
      <c r="D8" s="40" t="s">
        <v>299</v>
      </c>
      <c r="E8" s="40" t="s">
        <v>83</v>
      </c>
      <c r="F8" s="40" t="s">
        <v>283</v>
      </c>
      <c r="G8" s="40" t="s">
        <v>300</v>
      </c>
      <c r="H8" s="40" t="s">
        <v>301</v>
      </c>
      <c r="I8" s="40" t="s">
        <v>302</v>
      </c>
      <c r="J8" s="40" t="s">
        <v>87</v>
      </c>
      <c r="K8" s="40" t="s">
        <v>303</v>
      </c>
      <c r="L8" s="40">
        <v>47</v>
      </c>
      <c r="M8" s="40">
        <f>VLOOKUP(L8,'[1]償却率（定額法）'!$B$6:$C$104,2)</f>
        <v>2.1999999999999999E-2</v>
      </c>
      <c r="N8" s="41">
        <v>31503</v>
      </c>
      <c r="O8" s="41">
        <v>31503</v>
      </c>
      <c r="P8" s="61">
        <f t="shared" si="0"/>
        <v>31503</v>
      </c>
      <c r="Q8" s="44">
        <f t="shared" si="1"/>
        <v>1986</v>
      </c>
      <c r="R8" s="44">
        <f t="shared" si="2"/>
        <v>4</v>
      </c>
      <c r="S8" s="44">
        <f t="shared" si="3"/>
        <v>1</v>
      </c>
      <c r="T8" s="40">
        <f t="shared" si="4"/>
        <v>1986</v>
      </c>
      <c r="U8" s="45">
        <v>3640000</v>
      </c>
      <c r="V8" s="62">
        <v>1</v>
      </c>
      <c r="W8" s="40"/>
      <c r="X8" s="63">
        <f t="shared" si="5"/>
        <v>2642640</v>
      </c>
      <c r="Y8" s="47">
        <f t="shared" si="10"/>
        <v>997360</v>
      </c>
      <c r="Z8" s="40"/>
      <c r="AA8" s="40"/>
      <c r="AB8" s="40"/>
      <c r="AC8" s="40"/>
      <c r="AD8" s="40"/>
      <c r="AE8" s="40"/>
      <c r="AF8" s="40"/>
      <c r="AG8" s="40"/>
      <c r="AH8" s="40">
        <f t="shared" si="6"/>
        <v>0</v>
      </c>
      <c r="AI8" s="40"/>
      <c r="AJ8" s="40"/>
      <c r="AK8" s="40"/>
      <c r="AL8" s="40"/>
      <c r="AM8" s="40"/>
      <c r="AN8" s="40"/>
      <c r="AO8" s="64">
        <f t="shared" si="7"/>
        <v>80080</v>
      </c>
      <c r="AP8" s="48">
        <f t="shared" si="8"/>
        <v>917280</v>
      </c>
      <c r="AQ8" s="40" t="s">
        <v>288</v>
      </c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65">
        <v>41.95</v>
      </c>
      <c r="BD8" s="40" t="s">
        <v>289</v>
      </c>
      <c r="BE8" s="40"/>
      <c r="BF8" s="66"/>
      <c r="BG8" s="66"/>
      <c r="BH8" s="44">
        <f t="shared" si="9"/>
        <v>34</v>
      </c>
      <c r="BI8" s="40"/>
      <c r="BJ8" s="48">
        <f t="shared" si="11"/>
        <v>2722720</v>
      </c>
      <c r="BK8" s="40" t="s">
        <v>290</v>
      </c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</row>
    <row r="9" spans="1:76">
      <c r="A9" s="40">
        <v>10005</v>
      </c>
      <c r="B9" s="40">
        <v>1</v>
      </c>
      <c r="C9" s="40"/>
      <c r="D9" s="40" t="s">
        <v>304</v>
      </c>
      <c r="E9" s="40" t="s">
        <v>83</v>
      </c>
      <c r="F9" s="40" t="s">
        <v>283</v>
      </c>
      <c r="G9" s="40" t="s">
        <v>305</v>
      </c>
      <c r="H9" s="40" t="s">
        <v>306</v>
      </c>
      <c r="I9" s="40" t="s">
        <v>307</v>
      </c>
      <c r="J9" s="40" t="s">
        <v>87</v>
      </c>
      <c r="K9" s="40" t="s">
        <v>308</v>
      </c>
      <c r="L9" s="40">
        <v>50</v>
      </c>
      <c r="M9" s="40">
        <f>VLOOKUP(L9,'[1]償却率（定額法）'!$B$6:$C$104,2)</f>
        <v>0.02</v>
      </c>
      <c r="N9" s="41">
        <v>38443</v>
      </c>
      <c r="O9" s="41">
        <v>38808</v>
      </c>
      <c r="P9" s="61">
        <f t="shared" si="0"/>
        <v>38808</v>
      </c>
      <c r="Q9" s="44">
        <f t="shared" si="1"/>
        <v>2006</v>
      </c>
      <c r="R9" s="44">
        <f t="shared" si="2"/>
        <v>4</v>
      </c>
      <c r="S9" s="44">
        <f t="shared" si="3"/>
        <v>1</v>
      </c>
      <c r="T9" s="40">
        <f t="shared" si="4"/>
        <v>2006</v>
      </c>
      <c r="U9" s="45">
        <v>29608000</v>
      </c>
      <c r="V9" s="62">
        <v>1</v>
      </c>
      <c r="W9" s="40"/>
      <c r="X9" s="63">
        <f t="shared" si="5"/>
        <v>7698080</v>
      </c>
      <c r="Y9" s="47">
        <f>IF(T9&gt;=$O$1,0,IF(U9&gt;X9,U9-X9,1))</f>
        <v>21909920</v>
      </c>
      <c r="Z9" s="40"/>
      <c r="AA9" s="40"/>
      <c r="AB9" s="40"/>
      <c r="AC9" s="40"/>
      <c r="AD9" s="40"/>
      <c r="AE9" s="40"/>
      <c r="AF9" s="40"/>
      <c r="AG9" s="40"/>
      <c r="AH9" s="40">
        <f t="shared" si="6"/>
        <v>0</v>
      </c>
      <c r="AI9" s="40"/>
      <c r="AJ9" s="40"/>
      <c r="AK9" s="40"/>
      <c r="AL9" s="40"/>
      <c r="AM9" s="40"/>
      <c r="AN9" s="40"/>
      <c r="AO9" s="64">
        <f t="shared" si="7"/>
        <v>592160</v>
      </c>
      <c r="AP9" s="48">
        <f t="shared" si="8"/>
        <v>21317760</v>
      </c>
      <c r="AQ9" s="40" t="s">
        <v>288</v>
      </c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65">
        <v>123.47</v>
      </c>
      <c r="BD9" s="40" t="s">
        <v>289</v>
      </c>
      <c r="BE9" s="40"/>
      <c r="BF9" s="66"/>
      <c r="BG9" s="66"/>
      <c r="BH9" s="44">
        <f>IF(T9="","",$O$1-T9)</f>
        <v>14</v>
      </c>
      <c r="BI9" s="40"/>
      <c r="BJ9" s="48">
        <f t="shared" si="11"/>
        <v>8290240</v>
      </c>
      <c r="BK9" s="40" t="s">
        <v>290</v>
      </c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</row>
    <row r="10" spans="1:76">
      <c r="A10" s="40">
        <v>10006</v>
      </c>
      <c r="B10" s="40">
        <v>1</v>
      </c>
      <c r="C10" s="40"/>
      <c r="D10" s="40" t="s">
        <v>309</v>
      </c>
      <c r="E10" s="40" t="s">
        <v>83</v>
      </c>
      <c r="F10" s="40" t="s">
        <v>283</v>
      </c>
      <c r="G10" s="40" t="s">
        <v>305</v>
      </c>
      <c r="H10" s="40" t="s">
        <v>310</v>
      </c>
      <c r="I10" s="40" t="s">
        <v>311</v>
      </c>
      <c r="J10" s="40" t="s">
        <v>87</v>
      </c>
      <c r="K10" s="40" t="s">
        <v>312</v>
      </c>
      <c r="L10" s="40">
        <v>31</v>
      </c>
      <c r="M10" s="40">
        <f>VLOOKUP(L10,'[1]償却率（定額法）'!$B$6:$C$104,2)</f>
        <v>3.3000000000000002E-2</v>
      </c>
      <c r="N10" s="41">
        <v>31503</v>
      </c>
      <c r="O10" s="41">
        <v>31503</v>
      </c>
      <c r="P10" s="61">
        <f t="shared" si="0"/>
        <v>31503</v>
      </c>
      <c r="Q10" s="44">
        <f t="shared" si="1"/>
        <v>1986</v>
      </c>
      <c r="R10" s="44">
        <f t="shared" si="2"/>
        <v>4</v>
      </c>
      <c r="S10" s="44">
        <f t="shared" si="3"/>
        <v>1</v>
      </c>
      <c r="T10" s="40">
        <f t="shared" si="4"/>
        <v>1986</v>
      </c>
      <c r="U10" s="45">
        <v>4964000</v>
      </c>
      <c r="V10" s="62">
        <v>1</v>
      </c>
      <c r="W10" s="40"/>
      <c r="X10" s="63">
        <f t="shared" si="5"/>
        <v>4963999</v>
      </c>
      <c r="Y10" s="47">
        <f>IF(T10&gt;=$O$1,0,IF(U10&gt;X10,U10-X10,1))</f>
        <v>1</v>
      </c>
      <c r="Z10" s="40"/>
      <c r="AA10" s="40"/>
      <c r="AB10" s="40"/>
      <c r="AC10" s="40"/>
      <c r="AD10" s="40"/>
      <c r="AE10" s="40"/>
      <c r="AF10" s="40"/>
      <c r="AG10" s="40"/>
      <c r="AH10" s="40">
        <f t="shared" si="6"/>
        <v>0</v>
      </c>
      <c r="AI10" s="40"/>
      <c r="AJ10" s="40"/>
      <c r="AK10" s="40"/>
      <c r="AL10" s="40"/>
      <c r="AM10" s="40"/>
      <c r="AN10" s="40"/>
      <c r="AO10" s="64">
        <f t="shared" si="7"/>
        <v>0</v>
      </c>
      <c r="AP10" s="48">
        <f t="shared" si="8"/>
        <v>1</v>
      </c>
      <c r="AQ10" s="40" t="s">
        <v>288</v>
      </c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65">
        <v>131</v>
      </c>
      <c r="BD10" s="40" t="s">
        <v>289</v>
      </c>
      <c r="BE10" s="40"/>
      <c r="BF10" s="66"/>
      <c r="BG10" s="66"/>
      <c r="BH10" s="44">
        <f t="shared" si="9"/>
        <v>34</v>
      </c>
      <c r="BI10" s="40"/>
      <c r="BJ10" s="48">
        <f t="shared" si="11"/>
        <v>4963999</v>
      </c>
      <c r="BK10" s="40" t="s">
        <v>290</v>
      </c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</row>
    <row r="11" spans="1:76">
      <c r="A11" s="40">
        <v>10007</v>
      </c>
      <c r="B11" s="40">
        <v>1</v>
      </c>
      <c r="C11" s="40"/>
      <c r="D11" s="40" t="s">
        <v>313</v>
      </c>
      <c r="E11" s="40" t="s">
        <v>83</v>
      </c>
      <c r="F11" s="40" t="s">
        <v>283</v>
      </c>
      <c r="G11" s="40" t="s">
        <v>305</v>
      </c>
      <c r="H11" s="40" t="s">
        <v>310</v>
      </c>
      <c r="I11" s="40" t="s">
        <v>314</v>
      </c>
      <c r="J11" s="40" t="s">
        <v>87</v>
      </c>
      <c r="K11" s="40" t="s">
        <v>315</v>
      </c>
      <c r="L11" s="40">
        <v>31</v>
      </c>
      <c r="M11" s="40">
        <f>VLOOKUP(L11,'[1]償却率（定額法）'!$B$6:$C$104,2)</f>
        <v>3.3000000000000002E-2</v>
      </c>
      <c r="N11" s="41">
        <v>32964</v>
      </c>
      <c r="O11" s="41">
        <v>32964</v>
      </c>
      <c r="P11" s="61">
        <f t="shared" si="0"/>
        <v>32964</v>
      </c>
      <c r="Q11" s="44">
        <f t="shared" si="1"/>
        <v>1990</v>
      </c>
      <c r="R11" s="44">
        <f t="shared" si="2"/>
        <v>4</v>
      </c>
      <c r="S11" s="44">
        <f t="shared" si="3"/>
        <v>1</v>
      </c>
      <c r="T11" s="40">
        <f t="shared" si="4"/>
        <v>1990</v>
      </c>
      <c r="U11" s="45">
        <v>6200000</v>
      </c>
      <c r="V11" s="62">
        <v>1</v>
      </c>
      <c r="W11" s="40"/>
      <c r="X11" s="63">
        <f t="shared" si="5"/>
        <v>5933400</v>
      </c>
      <c r="Y11" s="47">
        <f>IF(T11&gt;=$O$1,0,IF(U11&gt;X11,U11-X11,1))</f>
        <v>266600</v>
      </c>
      <c r="Z11" s="40"/>
      <c r="AA11" s="40"/>
      <c r="AB11" s="40"/>
      <c r="AC11" s="40"/>
      <c r="AD11" s="40"/>
      <c r="AE11" s="40"/>
      <c r="AF11" s="40"/>
      <c r="AG11" s="40"/>
      <c r="AH11" s="40">
        <f t="shared" si="6"/>
        <v>0</v>
      </c>
      <c r="AI11" s="40"/>
      <c r="AJ11" s="40"/>
      <c r="AK11" s="40"/>
      <c r="AL11" s="40"/>
      <c r="AM11" s="40"/>
      <c r="AN11" s="40"/>
      <c r="AO11" s="64">
        <f t="shared" si="7"/>
        <v>204600</v>
      </c>
      <c r="AP11" s="48">
        <f t="shared" si="8"/>
        <v>62000</v>
      </c>
      <c r="AQ11" s="40" t="s">
        <v>288</v>
      </c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65">
        <v>34</v>
      </c>
      <c r="BD11" s="40" t="s">
        <v>289</v>
      </c>
      <c r="BE11" s="40"/>
      <c r="BF11" s="40"/>
      <c r="BG11" s="40"/>
      <c r="BH11" s="44">
        <f t="shared" si="9"/>
        <v>30</v>
      </c>
      <c r="BI11" s="40"/>
      <c r="BJ11" s="48">
        <f t="shared" si="11"/>
        <v>6138000</v>
      </c>
      <c r="BK11" s="40" t="s">
        <v>290</v>
      </c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</row>
    <row r="12" spans="1:76">
      <c r="A12" s="40">
        <v>10008</v>
      </c>
      <c r="B12" s="40">
        <v>1</v>
      </c>
      <c r="C12" s="40"/>
      <c r="D12" s="40" t="s">
        <v>316</v>
      </c>
      <c r="E12" s="40" t="s">
        <v>83</v>
      </c>
      <c r="F12" s="40" t="s">
        <v>283</v>
      </c>
      <c r="G12" s="40" t="s">
        <v>305</v>
      </c>
      <c r="H12" s="40" t="s">
        <v>310</v>
      </c>
      <c r="I12" s="40" t="s">
        <v>317</v>
      </c>
      <c r="J12" s="40" t="s">
        <v>87</v>
      </c>
      <c r="K12" s="40" t="s">
        <v>315</v>
      </c>
      <c r="L12" s="40">
        <v>31</v>
      </c>
      <c r="M12" s="40">
        <f>VLOOKUP(L12,'[1]償却率（定額法）'!$B$6:$C$104,2)</f>
        <v>3.3000000000000002E-2</v>
      </c>
      <c r="N12" s="41">
        <v>33695</v>
      </c>
      <c r="O12" s="41">
        <v>33695</v>
      </c>
      <c r="P12" s="61">
        <f t="shared" si="0"/>
        <v>33695</v>
      </c>
      <c r="Q12" s="44">
        <f t="shared" si="1"/>
        <v>1992</v>
      </c>
      <c r="R12" s="44">
        <f t="shared" si="2"/>
        <v>4</v>
      </c>
      <c r="S12" s="44">
        <f t="shared" si="3"/>
        <v>1</v>
      </c>
      <c r="T12" s="40">
        <f t="shared" si="4"/>
        <v>1992</v>
      </c>
      <c r="U12" s="45">
        <v>5407000</v>
      </c>
      <c r="V12" s="62">
        <v>1</v>
      </c>
      <c r="W12" s="40"/>
      <c r="X12" s="63">
        <f t="shared" si="5"/>
        <v>4817637</v>
      </c>
      <c r="Y12" s="47">
        <f t="shared" si="10"/>
        <v>589363</v>
      </c>
      <c r="Z12" s="40"/>
      <c r="AA12" s="40"/>
      <c r="AB12" s="40"/>
      <c r="AC12" s="40"/>
      <c r="AD12" s="40"/>
      <c r="AE12" s="40"/>
      <c r="AF12" s="40"/>
      <c r="AG12" s="40"/>
      <c r="AH12" s="40">
        <f t="shared" si="6"/>
        <v>0</v>
      </c>
      <c r="AI12" s="40"/>
      <c r="AJ12" s="40"/>
      <c r="AK12" s="40"/>
      <c r="AL12" s="40"/>
      <c r="AM12" s="40"/>
      <c r="AN12" s="40"/>
      <c r="AO12" s="64">
        <f t="shared" si="7"/>
        <v>178431</v>
      </c>
      <c r="AP12" s="48">
        <f t="shared" si="8"/>
        <v>410932</v>
      </c>
      <c r="AQ12" s="40" t="s">
        <v>288</v>
      </c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65">
        <v>95</v>
      </c>
      <c r="BD12" s="40" t="s">
        <v>289</v>
      </c>
      <c r="BE12" s="40"/>
      <c r="BF12" s="40"/>
      <c r="BG12" s="40"/>
      <c r="BH12" s="44">
        <f t="shared" si="9"/>
        <v>28</v>
      </c>
      <c r="BI12" s="40"/>
      <c r="BJ12" s="48">
        <f t="shared" si="11"/>
        <v>4996068</v>
      </c>
      <c r="BK12" s="40" t="s">
        <v>290</v>
      </c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</row>
    <row r="13" spans="1:76">
      <c r="A13" s="40">
        <v>10009</v>
      </c>
      <c r="B13" s="40">
        <v>1</v>
      </c>
      <c r="C13" s="40"/>
      <c r="D13" s="40" t="s">
        <v>318</v>
      </c>
      <c r="E13" s="40" t="s">
        <v>83</v>
      </c>
      <c r="F13" s="40" t="s">
        <v>283</v>
      </c>
      <c r="G13" s="40" t="s">
        <v>305</v>
      </c>
      <c r="H13" s="40" t="s">
        <v>310</v>
      </c>
      <c r="I13" s="40" t="s">
        <v>319</v>
      </c>
      <c r="J13" s="40" t="s">
        <v>87</v>
      </c>
      <c r="K13" s="40" t="s">
        <v>320</v>
      </c>
      <c r="L13" s="40">
        <v>15</v>
      </c>
      <c r="M13" s="40">
        <f>VLOOKUP(L13,'[1]償却率（定額法）'!$B$6:$C$104,2)</f>
        <v>6.7000000000000004E-2</v>
      </c>
      <c r="N13" s="41">
        <v>33695</v>
      </c>
      <c r="O13" s="41">
        <v>33695</v>
      </c>
      <c r="P13" s="61">
        <f t="shared" si="0"/>
        <v>33695</v>
      </c>
      <c r="Q13" s="44">
        <f t="shared" si="1"/>
        <v>1992</v>
      </c>
      <c r="R13" s="44">
        <f t="shared" si="2"/>
        <v>4</v>
      </c>
      <c r="S13" s="44">
        <f t="shared" si="3"/>
        <v>1</v>
      </c>
      <c r="T13" s="40">
        <f t="shared" si="4"/>
        <v>1992</v>
      </c>
      <c r="U13" s="45">
        <v>4738000</v>
      </c>
      <c r="V13" s="62">
        <v>1</v>
      </c>
      <c r="W13" s="40"/>
      <c r="X13" s="63">
        <f t="shared" si="5"/>
        <v>4737999</v>
      </c>
      <c r="Y13" s="47">
        <f t="shared" si="10"/>
        <v>1</v>
      </c>
      <c r="Z13" s="40"/>
      <c r="AA13" s="40"/>
      <c r="AB13" s="40"/>
      <c r="AC13" s="40"/>
      <c r="AD13" s="40"/>
      <c r="AE13" s="40"/>
      <c r="AF13" s="40"/>
      <c r="AG13" s="40"/>
      <c r="AH13" s="40">
        <f t="shared" si="6"/>
        <v>0</v>
      </c>
      <c r="AI13" s="40"/>
      <c r="AJ13" s="40"/>
      <c r="AK13" s="40"/>
      <c r="AL13" s="40"/>
      <c r="AM13" s="40"/>
      <c r="AN13" s="40"/>
      <c r="AO13" s="64">
        <f t="shared" si="7"/>
        <v>0</v>
      </c>
      <c r="AP13" s="48">
        <f t="shared" si="8"/>
        <v>1</v>
      </c>
      <c r="AQ13" s="40" t="s">
        <v>296</v>
      </c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65">
        <v>35</v>
      </c>
      <c r="BD13" s="40" t="s">
        <v>289</v>
      </c>
      <c r="BE13" s="40"/>
      <c r="BF13" s="40"/>
      <c r="BG13" s="40"/>
      <c r="BH13" s="44">
        <f t="shared" si="9"/>
        <v>28</v>
      </c>
      <c r="BI13" s="40"/>
      <c r="BJ13" s="48">
        <f>U13-AP13</f>
        <v>4737999</v>
      </c>
      <c r="BK13" s="40" t="s">
        <v>290</v>
      </c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</row>
    <row r="14" spans="1:76">
      <c r="A14" s="40">
        <v>10010</v>
      </c>
      <c r="B14" s="40">
        <v>1</v>
      </c>
      <c r="C14" s="40"/>
      <c r="D14" s="40" t="s">
        <v>321</v>
      </c>
      <c r="E14" s="40" t="s">
        <v>83</v>
      </c>
      <c r="F14" s="40" t="s">
        <v>283</v>
      </c>
      <c r="G14" s="40" t="s">
        <v>305</v>
      </c>
      <c r="H14" s="40" t="s">
        <v>310</v>
      </c>
      <c r="I14" s="40" t="s">
        <v>322</v>
      </c>
      <c r="J14" s="40" t="s">
        <v>87</v>
      </c>
      <c r="K14" s="40" t="s">
        <v>323</v>
      </c>
      <c r="L14" s="40">
        <v>24</v>
      </c>
      <c r="M14" s="40">
        <f>VLOOKUP(L14,'[1]償却率（定額法）'!$B$6:$C$104,2)</f>
        <v>4.2000000000000003E-2</v>
      </c>
      <c r="N14" s="41">
        <v>33695</v>
      </c>
      <c r="O14" s="41">
        <v>33695</v>
      </c>
      <c r="P14" s="61">
        <f t="shared" si="0"/>
        <v>33695</v>
      </c>
      <c r="Q14" s="44">
        <f t="shared" si="1"/>
        <v>1992</v>
      </c>
      <c r="R14" s="44">
        <f t="shared" si="2"/>
        <v>4</v>
      </c>
      <c r="S14" s="44">
        <f t="shared" si="3"/>
        <v>1</v>
      </c>
      <c r="T14" s="40">
        <f t="shared" si="4"/>
        <v>1992</v>
      </c>
      <c r="U14" s="45">
        <v>1854000</v>
      </c>
      <c r="V14" s="62">
        <v>1</v>
      </c>
      <c r="W14" s="40"/>
      <c r="X14" s="63">
        <f>IF(T14&gt;=$O$1,0,IF(BH14&gt;=L14,U14-1,ROUND((U14*M14)*(BH14-1),0)))</f>
        <v>1853999</v>
      </c>
      <c r="Y14" s="47">
        <f t="shared" si="10"/>
        <v>1</v>
      </c>
      <c r="Z14" s="40"/>
      <c r="AA14" s="40"/>
      <c r="AB14" s="40"/>
      <c r="AC14" s="40"/>
      <c r="AD14" s="40"/>
      <c r="AE14" s="40"/>
      <c r="AF14" s="40"/>
      <c r="AG14" s="40"/>
      <c r="AH14" s="40">
        <f t="shared" si="6"/>
        <v>0</v>
      </c>
      <c r="AI14" s="40"/>
      <c r="AJ14" s="40"/>
      <c r="AK14" s="40"/>
      <c r="AL14" s="40"/>
      <c r="AM14" s="40"/>
      <c r="AN14" s="40"/>
      <c r="AO14" s="64">
        <f t="shared" si="7"/>
        <v>0</v>
      </c>
      <c r="AP14" s="48">
        <f t="shared" si="8"/>
        <v>1</v>
      </c>
      <c r="AQ14" s="40" t="s">
        <v>288</v>
      </c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65">
        <v>30</v>
      </c>
      <c r="BD14" s="40" t="s">
        <v>289</v>
      </c>
      <c r="BE14" s="40"/>
      <c r="BF14" s="40"/>
      <c r="BG14" s="40"/>
      <c r="BH14" s="44">
        <f t="shared" si="9"/>
        <v>28</v>
      </c>
      <c r="BI14" s="40"/>
      <c r="BJ14" s="48">
        <f t="shared" si="11"/>
        <v>1853999</v>
      </c>
      <c r="BK14" s="40" t="s">
        <v>290</v>
      </c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</row>
    <row r="15" spans="1:76">
      <c r="A15" s="40">
        <v>10011</v>
      </c>
      <c r="B15" s="40">
        <v>1</v>
      </c>
      <c r="C15" s="40"/>
      <c r="D15" s="40" t="s">
        <v>324</v>
      </c>
      <c r="E15" s="40" t="s">
        <v>83</v>
      </c>
      <c r="F15" s="40" t="s">
        <v>283</v>
      </c>
      <c r="G15" s="40" t="s">
        <v>305</v>
      </c>
      <c r="H15" s="40" t="s">
        <v>310</v>
      </c>
      <c r="I15" s="40" t="s">
        <v>325</v>
      </c>
      <c r="J15" s="40" t="s">
        <v>87</v>
      </c>
      <c r="K15" s="40" t="s">
        <v>326</v>
      </c>
      <c r="L15" s="40">
        <v>31</v>
      </c>
      <c r="M15" s="40">
        <f>VLOOKUP(L15,'[1]償却率（定額法）'!$B$6:$C$104,2)</f>
        <v>3.3000000000000002E-2</v>
      </c>
      <c r="N15" s="41">
        <v>36982</v>
      </c>
      <c r="O15" s="41">
        <v>36982</v>
      </c>
      <c r="P15" s="61">
        <f t="shared" si="0"/>
        <v>36982</v>
      </c>
      <c r="Q15" s="44">
        <f t="shared" si="1"/>
        <v>2001</v>
      </c>
      <c r="R15" s="44">
        <f t="shared" si="2"/>
        <v>4</v>
      </c>
      <c r="S15" s="44">
        <f t="shared" si="3"/>
        <v>1</v>
      </c>
      <c r="T15" s="40">
        <f t="shared" si="4"/>
        <v>2001</v>
      </c>
      <c r="U15" s="45">
        <v>6445000</v>
      </c>
      <c r="V15" s="62">
        <v>1</v>
      </c>
      <c r="W15" s="40"/>
      <c r="X15" s="63">
        <f t="shared" ref="X15:X23" si="12">IF(T15&gt;=$O$1,0,IF(BH15&gt;=L15,U15-1,ROUND((U15*M15)*(BH15-1),0)))</f>
        <v>3828330</v>
      </c>
      <c r="Y15" s="47">
        <f t="shared" si="10"/>
        <v>2616670</v>
      </c>
      <c r="Z15" s="40"/>
      <c r="AA15" s="40"/>
      <c r="AB15" s="40"/>
      <c r="AC15" s="40"/>
      <c r="AD15" s="40"/>
      <c r="AE15" s="40"/>
      <c r="AF15" s="40"/>
      <c r="AG15" s="40"/>
      <c r="AH15" s="40">
        <f t="shared" si="6"/>
        <v>0</v>
      </c>
      <c r="AI15" s="40"/>
      <c r="AJ15" s="40"/>
      <c r="AK15" s="40"/>
      <c r="AL15" s="40"/>
      <c r="AM15" s="40"/>
      <c r="AN15" s="40"/>
      <c r="AO15" s="64">
        <f t="shared" si="7"/>
        <v>212685</v>
      </c>
      <c r="AP15" s="48">
        <f t="shared" si="8"/>
        <v>2403985</v>
      </c>
      <c r="AQ15" s="40" t="s">
        <v>288</v>
      </c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65">
        <v>75.33</v>
      </c>
      <c r="BD15" s="40" t="s">
        <v>289</v>
      </c>
      <c r="BE15" s="40"/>
      <c r="BF15" s="40"/>
      <c r="BG15" s="40"/>
      <c r="BH15" s="44">
        <f t="shared" si="9"/>
        <v>19</v>
      </c>
      <c r="BI15" s="40"/>
      <c r="BJ15" s="48">
        <f t="shared" si="11"/>
        <v>4041015</v>
      </c>
      <c r="BK15" s="40" t="s">
        <v>290</v>
      </c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</row>
    <row r="16" spans="1:76">
      <c r="A16" s="40">
        <v>10012</v>
      </c>
      <c r="B16" s="40">
        <v>1</v>
      </c>
      <c r="C16" s="40"/>
      <c r="D16" s="40" t="s">
        <v>327</v>
      </c>
      <c r="E16" s="40" t="s">
        <v>83</v>
      </c>
      <c r="F16" s="40" t="s">
        <v>283</v>
      </c>
      <c r="G16" s="40" t="s">
        <v>305</v>
      </c>
      <c r="H16" s="40" t="s">
        <v>310</v>
      </c>
      <c r="I16" s="40" t="s">
        <v>328</v>
      </c>
      <c r="J16" s="40" t="s">
        <v>87</v>
      </c>
      <c r="K16" s="40" t="s">
        <v>329</v>
      </c>
      <c r="L16" s="40">
        <v>38</v>
      </c>
      <c r="M16" s="40">
        <f>VLOOKUP(L16,'[1]償却率（定額法）'!$B$6:$C$104,2)</f>
        <v>2.7E-2</v>
      </c>
      <c r="N16" s="41">
        <v>38443</v>
      </c>
      <c r="O16" s="41">
        <v>38808</v>
      </c>
      <c r="P16" s="61">
        <f t="shared" si="0"/>
        <v>38808</v>
      </c>
      <c r="Q16" s="44">
        <f t="shared" si="1"/>
        <v>2006</v>
      </c>
      <c r="R16" s="44">
        <f t="shared" si="2"/>
        <v>4</v>
      </c>
      <c r="S16" s="44">
        <f t="shared" si="3"/>
        <v>1</v>
      </c>
      <c r="T16" s="40">
        <f t="shared" si="4"/>
        <v>2006</v>
      </c>
      <c r="U16" s="45">
        <v>11413000</v>
      </c>
      <c r="V16" s="62">
        <v>1</v>
      </c>
      <c r="W16" s="40"/>
      <c r="X16" s="63">
        <f t="shared" si="12"/>
        <v>4005963</v>
      </c>
      <c r="Y16" s="47">
        <f t="shared" si="10"/>
        <v>7407037</v>
      </c>
      <c r="Z16" s="40"/>
      <c r="AA16" s="40"/>
      <c r="AB16" s="40"/>
      <c r="AC16" s="40"/>
      <c r="AD16" s="40"/>
      <c r="AE16" s="40"/>
      <c r="AF16" s="40"/>
      <c r="AG16" s="40"/>
      <c r="AH16" s="40">
        <f t="shared" si="6"/>
        <v>0</v>
      </c>
      <c r="AI16" s="40"/>
      <c r="AJ16" s="40"/>
      <c r="AK16" s="40"/>
      <c r="AL16" s="40"/>
      <c r="AM16" s="40"/>
      <c r="AN16" s="40"/>
      <c r="AO16" s="64">
        <f t="shared" si="7"/>
        <v>308151</v>
      </c>
      <c r="AP16" s="48">
        <f t="shared" si="8"/>
        <v>7098886</v>
      </c>
      <c r="AQ16" s="40" t="s">
        <v>288</v>
      </c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65">
        <v>76.73</v>
      </c>
      <c r="BD16" s="40" t="s">
        <v>289</v>
      </c>
      <c r="BE16" s="40"/>
      <c r="BF16" s="40"/>
      <c r="BG16" s="40"/>
      <c r="BH16" s="44">
        <f t="shared" si="9"/>
        <v>14</v>
      </c>
      <c r="BI16" s="40"/>
      <c r="BJ16" s="48">
        <f t="shared" si="11"/>
        <v>4314114</v>
      </c>
      <c r="BK16" s="40" t="s">
        <v>290</v>
      </c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</row>
    <row r="17" spans="1:76">
      <c r="A17" s="40">
        <v>10013</v>
      </c>
      <c r="B17" s="40">
        <v>1</v>
      </c>
      <c r="C17" s="40"/>
      <c r="D17" s="40" t="s">
        <v>330</v>
      </c>
      <c r="E17" s="40" t="s">
        <v>83</v>
      </c>
      <c r="F17" s="40" t="s">
        <v>283</v>
      </c>
      <c r="G17" s="40" t="s">
        <v>305</v>
      </c>
      <c r="H17" s="40" t="s">
        <v>310</v>
      </c>
      <c r="I17" s="40" t="s">
        <v>331</v>
      </c>
      <c r="J17" s="40" t="s">
        <v>87</v>
      </c>
      <c r="K17" s="40" t="s">
        <v>329</v>
      </c>
      <c r="L17" s="40">
        <v>38</v>
      </c>
      <c r="M17" s="40">
        <f>VLOOKUP(L17,'[1]償却率（定額法）'!$B$6:$C$104,2)</f>
        <v>2.7E-2</v>
      </c>
      <c r="N17" s="41">
        <v>38443</v>
      </c>
      <c r="O17" s="41">
        <v>38808</v>
      </c>
      <c r="P17" s="61">
        <f t="shared" si="0"/>
        <v>38808</v>
      </c>
      <c r="Q17" s="44">
        <f t="shared" si="1"/>
        <v>2006</v>
      </c>
      <c r="R17" s="44">
        <f t="shared" si="2"/>
        <v>4</v>
      </c>
      <c r="S17" s="44">
        <f t="shared" si="3"/>
        <v>1</v>
      </c>
      <c r="T17" s="40">
        <f t="shared" si="4"/>
        <v>2006</v>
      </c>
      <c r="U17" s="45">
        <v>6609000</v>
      </c>
      <c r="V17" s="62">
        <v>1</v>
      </c>
      <c r="W17" s="40"/>
      <c r="X17" s="63">
        <f t="shared" si="12"/>
        <v>2319759</v>
      </c>
      <c r="Y17" s="47">
        <f t="shared" si="10"/>
        <v>4289241</v>
      </c>
      <c r="Z17" s="40"/>
      <c r="AA17" s="40"/>
      <c r="AB17" s="40"/>
      <c r="AC17" s="40"/>
      <c r="AD17" s="40"/>
      <c r="AE17" s="40"/>
      <c r="AF17" s="40"/>
      <c r="AG17" s="40"/>
      <c r="AH17" s="40">
        <f t="shared" si="6"/>
        <v>0</v>
      </c>
      <c r="AI17" s="40"/>
      <c r="AJ17" s="40"/>
      <c r="AK17" s="40"/>
      <c r="AL17" s="40"/>
      <c r="AM17" s="40"/>
      <c r="AN17" s="40"/>
      <c r="AO17" s="64">
        <f t="shared" si="7"/>
        <v>178443</v>
      </c>
      <c r="AP17" s="48">
        <f t="shared" si="8"/>
        <v>4110798</v>
      </c>
      <c r="AQ17" s="40" t="s">
        <v>288</v>
      </c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65">
        <v>26.01</v>
      </c>
      <c r="BD17" s="40" t="s">
        <v>289</v>
      </c>
      <c r="BE17" s="40"/>
      <c r="BF17" s="40"/>
      <c r="BG17" s="40"/>
      <c r="BH17" s="44">
        <f t="shared" si="9"/>
        <v>14</v>
      </c>
      <c r="BI17" s="40"/>
      <c r="BJ17" s="48">
        <f t="shared" si="11"/>
        <v>2498202</v>
      </c>
      <c r="BK17" s="40" t="s">
        <v>290</v>
      </c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</row>
    <row r="18" spans="1:76">
      <c r="A18" s="40">
        <v>10015</v>
      </c>
      <c r="B18" s="40">
        <v>1</v>
      </c>
      <c r="C18" s="40"/>
      <c r="D18" s="40" t="s">
        <v>332</v>
      </c>
      <c r="E18" s="40" t="s">
        <v>83</v>
      </c>
      <c r="F18" s="40" t="s">
        <v>283</v>
      </c>
      <c r="G18" s="40" t="s">
        <v>333</v>
      </c>
      <c r="H18" s="40" t="s">
        <v>334</v>
      </c>
      <c r="I18" s="40" t="s">
        <v>335</v>
      </c>
      <c r="J18" s="40" t="s">
        <v>87</v>
      </c>
      <c r="K18" s="40" t="s">
        <v>334</v>
      </c>
      <c r="L18" s="40">
        <v>50</v>
      </c>
      <c r="M18" s="40">
        <f>VLOOKUP(L18,'[1]償却率（定額法）'!$B$6:$C$104,2)</f>
        <v>0.02</v>
      </c>
      <c r="N18" s="41">
        <v>32964</v>
      </c>
      <c r="O18" s="41">
        <v>33329</v>
      </c>
      <c r="P18" s="61">
        <f>IF(O18="",N18,O18)</f>
        <v>33329</v>
      </c>
      <c r="Q18" s="44">
        <f>YEAR(P18)</f>
        <v>1991</v>
      </c>
      <c r="R18" s="44">
        <f>MONTH(P18)</f>
        <v>4</v>
      </c>
      <c r="S18" s="44">
        <f>DAY(N18)</f>
        <v>1</v>
      </c>
      <c r="T18" s="40">
        <f>IF(Q18=1900,"",IF(R18&lt;4,Q18-1,Q18))</f>
        <v>1991</v>
      </c>
      <c r="U18" s="45">
        <v>898000000</v>
      </c>
      <c r="V18" s="62">
        <v>1</v>
      </c>
      <c r="W18" s="40"/>
      <c r="X18" s="63">
        <f t="shared" si="12"/>
        <v>502880000</v>
      </c>
      <c r="Y18" s="47">
        <f>IF(T18&gt;=工作物!$O$1,0,IF(U18&gt;X18,U18-X18,1))</f>
        <v>395120000</v>
      </c>
      <c r="Z18" s="40"/>
      <c r="AA18" s="40">
        <f>SUM(AB18:AG18)</f>
        <v>0</v>
      </c>
      <c r="AB18" s="40"/>
      <c r="AC18" s="40"/>
      <c r="AD18" s="40"/>
      <c r="AE18" s="40"/>
      <c r="AF18" s="40"/>
      <c r="AG18" s="40"/>
      <c r="AH18" s="40">
        <f>SUM(AI18:AN18)</f>
        <v>0</v>
      </c>
      <c r="AI18" s="40"/>
      <c r="AJ18" s="40"/>
      <c r="AK18" s="40"/>
      <c r="AL18" s="40"/>
      <c r="AM18" s="40"/>
      <c r="AN18" s="40"/>
      <c r="AO18" s="64">
        <f>IF(T18&gt;=工作物!$O$1,0,IF(Y18=1,0,ROUND(U18*M18,0)))</f>
        <v>17960000</v>
      </c>
      <c r="AP18" s="48">
        <f>Y18-AO18</f>
        <v>377160000</v>
      </c>
      <c r="AQ18" s="40" t="s">
        <v>336</v>
      </c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67">
        <v>5278</v>
      </c>
      <c r="BD18" s="40" t="s">
        <v>91</v>
      </c>
      <c r="BE18" s="40"/>
      <c r="BF18" s="40"/>
      <c r="BG18" s="40"/>
      <c r="BH18" s="44">
        <f>IF(T18="","",工作物!$O$1-T18)</f>
        <v>29</v>
      </c>
      <c r="BI18" s="40"/>
      <c r="BJ18" s="48">
        <f>U18-AP18</f>
        <v>520840000</v>
      </c>
      <c r="BK18" s="40" t="s">
        <v>290</v>
      </c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</row>
    <row r="19" spans="1:76">
      <c r="A19" s="40">
        <v>10016</v>
      </c>
      <c r="B19" s="40">
        <v>1</v>
      </c>
      <c r="C19" s="40"/>
      <c r="D19" s="40" t="s">
        <v>337</v>
      </c>
      <c r="E19" s="40" t="s">
        <v>83</v>
      </c>
      <c r="F19" s="40" t="s">
        <v>283</v>
      </c>
      <c r="G19" s="40" t="s">
        <v>333</v>
      </c>
      <c r="H19" s="40" t="s">
        <v>334</v>
      </c>
      <c r="I19" s="40" t="s">
        <v>338</v>
      </c>
      <c r="J19" s="40" t="s">
        <v>87</v>
      </c>
      <c r="K19" s="40" t="s">
        <v>334</v>
      </c>
      <c r="L19" s="40">
        <v>50</v>
      </c>
      <c r="M19" s="40">
        <f>VLOOKUP(L19,'[1]償却率（定額法）'!$B$6:$C$104,2)</f>
        <v>0.02</v>
      </c>
      <c r="N19" s="41">
        <v>34425</v>
      </c>
      <c r="O19" s="41">
        <v>34790</v>
      </c>
      <c r="P19" s="61">
        <f>IF(O19="",N19,O19)</f>
        <v>34790</v>
      </c>
      <c r="Q19" s="44">
        <f>YEAR(P19)</f>
        <v>1995</v>
      </c>
      <c r="R19" s="44">
        <f>MONTH(P19)</f>
        <v>4</v>
      </c>
      <c r="S19" s="44">
        <f>DAY(N19)</f>
        <v>1</v>
      </c>
      <c r="T19" s="40">
        <f>IF(Q19=1900,"",IF(R19&lt;4,Q19-1,Q19))</f>
        <v>1995</v>
      </c>
      <c r="U19" s="45">
        <v>757000000</v>
      </c>
      <c r="V19" s="62">
        <v>1</v>
      </c>
      <c r="W19" s="40"/>
      <c r="X19" s="63">
        <f t="shared" si="12"/>
        <v>363360000</v>
      </c>
      <c r="Y19" s="47">
        <f>IF(T19&gt;=工作物!$O$1,0,IF(U19&gt;X19,U19-X19,1))</f>
        <v>393640000</v>
      </c>
      <c r="Z19" s="40"/>
      <c r="AA19" s="40">
        <f>SUM(AB19:AG19)</f>
        <v>0</v>
      </c>
      <c r="AB19" s="40"/>
      <c r="AC19" s="40"/>
      <c r="AD19" s="40"/>
      <c r="AE19" s="40"/>
      <c r="AF19" s="40"/>
      <c r="AG19" s="40"/>
      <c r="AH19" s="40">
        <f>SUM(AI19:AN19)</f>
        <v>0</v>
      </c>
      <c r="AI19" s="40"/>
      <c r="AJ19" s="40"/>
      <c r="AK19" s="40"/>
      <c r="AL19" s="40"/>
      <c r="AM19" s="40"/>
      <c r="AN19" s="40"/>
      <c r="AO19" s="64">
        <f>IF(T19&gt;=工作物!$O$1,0,IF(Y19=1,0,ROUND(U19*M19,0)))</f>
        <v>15140000</v>
      </c>
      <c r="AP19" s="48">
        <f>Y19-AO19</f>
        <v>378500000</v>
      </c>
      <c r="AQ19" s="40" t="s">
        <v>336</v>
      </c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67">
        <v>4239</v>
      </c>
      <c r="BD19" s="40" t="s">
        <v>91</v>
      </c>
      <c r="BE19" s="40"/>
      <c r="BF19" s="40"/>
      <c r="BG19" s="40"/>
      <c r="BH19" s="44">
        <f>IF(T19="","",工作物!$O$1-T19)</f>
        <v>25</v>
      </c>
      <c r="BI19" s="40"/>
      <c r="BJ19" s="48">
        <f>U19-AP19</f>
        <v>378500000</v>
      </c>
      <c r="BK19" s="40" t="s">
        <v>290</v>
      </c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</row>
    <row r="20" spans="1:76">
      <c r="A20" s="40">
        <v>10017</v>
      </c>
      <c r="B20" s="40">
        <v>1</v>
      </c>
      <c r="C20" s="40"/>
      <c r="D20" s="40" t="s">
        <v>339</v>
      </c>
      <c r="E20" s="40" t="s">
        <v>83</v>
      </c>
      <c r="F20" s="40" t="s">
        <v>283</v>
      </c>
      <c r="G20" s="40" t="s">
        <v>333</v>
      </c>
      <c r="H20" s="40" t="s">
        <v>334</v>
      </c>
      <c r="I20" s="40" t="s">
        <v>340</v>
      </c>
      <c r="J20" s="40" t="s">
        <v>87</v>
      </c>
      <c r="K20" s="40" t="s">
        <v>334</v>
      </c>
      <c r="L20" s="40">
        <v>50</v>
      </c>
      <c r="M20" s="40">
        <f>VLOOKUP(L20,'[1]償却率（定額法）'!$B$6:$C$104,2)</f>
        <v>0.02</v>
      </c>
      <c r="N20" s="41">
        <v>34790</v>
      </c>
      <c r="O20" s="41">
        <v>35390</v>
      </c>
      <c r="P20" s="61">
        <f>IF(O20="",N20,O20)</f>
        <v>35390</v>
      </c>
      <c r="Q20" s="44">
        <f>YEAR(P20)</f>
        <v>1996</v>
      </c>
      <c r="R20" s="44">
        <f>MONTH(P20)</f>
        <v>11</v>
      </c>
      <c r="S20" s="44">
        <f>DAY(N20)</f>
        <v>1</v>
      </c>
      <c r="T20" s="40">
        <f>IF(Q20=1900,"",IF(R20&lt;4,Q20-1,Q20))</f>
        <v>1996</v>
      </c>
      <c r="U20" s="45">
        <v>432966000</v>
      </c>
      <c r="V20" s="62">
        <v>1</v>
      </c>
      <c r="W20" s="40"/>
      <c r="X20" s="63">
        <f t="shared" si="12"/>
        <v>199164360</v>
      </c>
      <c r="Y20" s="47">
        <f>IF(T20&gt;=工作物!$O$1,0,IF(U20&gt;X20,U20-X20,1))</f>
        <v>233801640</v>
      </c>
      <c r="Z20" s="40"/>
      <c r="AA20" s="40">
        <f>SUM(AB20:AG20)</f>
        <v>0</v>
      </c>
      <c r="AB20" s="40"/>
      <c r="AC20" s="40"/>
      <c r="AD20" s="40"/>
      <c r="AE20" s="40"/>
      <c r="AF20" s="40"/>
      <c r="AG20" s="40"/>
      <c r="AH20" s="40">
        <f>SUM(AI20:AN20)</f>
        <v>0</v>
      </c>
      <c r="AI20" s="40"/>
      <c r="AJ20" s="40"/>
      <c r="AK20" s="40"/>
      <c r="AL20" s="40"/>
      <c r="AM20" s="40"/>
      <c r="AN20" s="40"/>
      <c r="AO20" s="64">
        <f>IF(T20&gt;=工作物!$O$1,0,IF(Y20=1,0,ROUND(U20*M20,0)))</f>
        <v>8659320</v>
      </c>
      <c r="AP20" s="48">
        <f>Y20-AO20</f>
        <v>225142320</v>
      </c>
      <c r="AQ20" s="40" t="s">
        <v>336</v>
      </c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67">
        <v>2097</v>
      </c>
      <c r="BD20" s="40" t="s">
        <v>91</v>
      </c>
      <c r="BE20" s="40"/>
      <c r="BF20" s="40"/>
      <c r="BG20" s="40"/>
      <c r="BH20" s="44">
        <f>IF(T20="","",工作物!$O$1-T20)</f>
        <v>24</v>
      </c>
      <c r="BI20" s="40"/>
      <c r="BJ20" s="48">
        <f>U20-AP20</f>
        <v>207823680</v>
      </c>
      <c r="BK20" s="40" t="s">
        <v>290</v>
      </c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</row>
    <row r="21" spans="1:76">
      <c r="A21" s="40">
        <v>10018</v>
      </c>
      <c r="B21" s="40">
        <v>1</v>
      </c>
      <c r="C21" s="40"/>
      <c r="D21" s="40" t="s">
        <v>341</v>
      </c>
      <c r="E21" s="40" t="s">
        <v>83</v>
      </c>
      <c r="F21" s="40" t="s">
        <v>283</v>
      </c>
      <c r="G21" s="40" t="s">
        <v>333</v>
      </c>
      <c r="H21" s="40" t="s">
        <v>334</v>
      </c>
      <c r="I21" s="40" t="s">
        <v>342</v>
      </c>
      <c r="J21" s="40" t="s">
        <v>87</v>
      </c>
      <c r="K21" s="40" t="s">
        <v>334</v>
      </c>
      <c r="L21" s="40">
        <v>50</v>
      </c>
      <c r="M21" s="40">
        <f>VLOOKUP(L21,'[1]償却率（定額法）'!$B$6:$C$104,2)</f>
        <v>0.02</v>
      </c>
      <c r="N21" s="41">
        <v>35521</v>
      </c>
      <c r="O21" s="41">
        <v>36174</v>
      </c>
      <c r="P21" s="61">
        <f>IF(O21="",N21,O21)</f>
        <v>36174</v>
      </c>
      <c r="Q21" s="44">
        <f>YEAR(P21)</f>
        <v>1999</v>
      </c>
      <c r="R21" s="44">
        <f>MONTH(P21)</f>
        <v>1</v>
      </c>
      <c r="S21" s="44">
        <f>DAY(N21)</f>
        <v>1</v>
      </c>
      <c r="T21" s="40">
        <f>IF(Q21=1900,"",IF(R21&lt;4,Q21-1,Q21))</f>
        <v>1998</v>
      </c>
      <c r="U21" s="45">
        <v>1253000000</v>
      </c>
      <c r="V21" s="62">
        <v>1</v>
      </c>
      <c r="W21" s="40"/>
      <c r="X21" s="63">
        <f t="shared" si="12"/>
        <v>526260000</v>
      </c>
      <c r="Y21" s="47">
        <f>IF(T21&gt;=工作物!$O$1,0,IF(U21&gt;X21,U21-X21,1))</f>
        <v>726740000</v>
      </c>
      <c r="Z21" s="40"/>
      <c r="AA21" s="40">
        <f>SUM(AB21:AG21)</f>
        <v>0</v>
      </c>
      <c r="AB21" s="40"/>
      <c r="AC21" s="40"/>
      <c r="AD21" s="40"/>
      <c r="AE21" s="40"/>
      <c r="AF21" s="40"/>
      <c r="AG21" s="40"/>
      <c r="AH21" s="40">
        <f>SUM(AI21:AN21)</f>
        <v>0</v>
      </c>
      <c r="AI21" s="40"/>
      <c r="AJ21" s="40"/>
      <c r="AK21" s="40"/>
      <c r="AL21" s="40"/>
      <c r="AM21" s="40"/>
      <c r="AN21" s="40"/>
      <c r="AO21" s="64">
        <f>IF(T21&gt;=工作物!$O$1,0,IF(Y21=1,0,ROUND(U21*M21,0)))</f>
        <v>25060000</v>
      </c>
      <c r="AP21" s="48">
        <f>Y21-AO21</f>
        <v>701680000</v>
      </c>
      <c r="AQ21" s="40" t="s">
        <v>336</v>
      </c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67">
        <v>4627</v>
      </c>
      <c r="BD21" s="40" t="s">
        <v>91</v>
      </c>
      <c r="BE21" s="40"/>
      <c r="BF21" s="40"/>
      <c r="BG21" s="40"/>
      <c r="BH21" s="44">
        <f>IF(T21="","",工作物!$O$1-T21)</f>
        <v>22</v>
      </c>
      <c r="BI21" s="40"/>
      <c r="BJ21" s="48">
        <f>U21-AP21</f>
        <v>551320000</v>
      </c>
      <c r="BK21" s="40" t="s">
        <v>290</v>
      </c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</row>
    <row r="22" spans="1:76" hidden="1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 t="e">
        <f>VLOOKUP(L22,'[1]償却率（定額法）'!$B$6:$C$104,2)</f>
        <v>#N/A</v>
      </c>
      <c r="N22" s="41"/>
      <c r="O22" s="41"/>
      <c r="P22" s="61">
        <f t="shared" si="0"/>
        <v>0</v>
      </c>
      <c r="Q22" s="44">
        <f t="shared" si="1"/>
        <v>1900</v>
      </c>
      <c r="R22" s="44">
        <f t="shared" si="2"/>
        <v>1</v>
      </c>
      <c r="S22" s="44">
        <f t="shared" si="3"/>
        <v>0</v>
      </c>
      <c r="T22" s="40" t="str">
        <f t="shared" si="4"/>
        <v/>
      </c>
      <c r="U22" s="45"/>
      <c r="V22" s="62">
        <v>1</v>
      </c>
      <c r="W22" s="40"/>
      <c r="X22" s="63">
        <f t="shared" si="12"/>
        <v>0</v>
      </c>
      <c r="Y22" s="47">
        <f t="shared" si="10"/>
        <v>0</v>
      </c>
      <c r="Z22" s="40"/>
      <c r="AA22" s="40"/>
      <c r="AB22" s="40"/>
      <c r="AC22" s="40"/>
      <c r="AD22" s="40"/>
      <c r="AE22" s="40"/>
      <c r="AF22" s="40"/>
      <c r="AG22" s="40"/>
      <c r="AH22" s="40">
        <f t="shared" ref="AH22:AH24" si="13">SUM(AI22:AN22)</f>
        <v>0</v>
      </c>
      <c r="AI22" s="40"/>
      <c r="AJ22" s="40"/>
      <c r="AK22" s="40"/>
      <c r="AL22" s="40"/>
      <c r="AM22" s="40"/>
      <c r="AN22" s="40"/>
      <c r="AO22" s="64">
        <f t="shared" si="7"/>
        <v>0</v>
      </c>
      <c r="AP22" s="48">
        <f t="shared" si="8"/>
        <v>0</v>
      </c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65"/>
      <c r="BD22" s="40" t="s">
        <v>289</v>
      </c>
      <c r="BE22" s="40"/>
      <c r="BF22" s="40"/>
      <c r="BG22" s="40"/>
      <c r="BH22" s="44" t="str">
        <f t="shared" si="9"/>
        <v/>
      </c>
      <c r="BI22" s="40"/>
      <c r="BJ22" s="48">
        <f t="shared" si="11"/>
        <v>0</v>
      </c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</row>
    <row r="23" spans="1:76" hidden="1">
      <c r="A23" s="40"/>
      <c r="B23" s="40">
        <v>1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 t="e">
        <f>VLOOKUP(L23,'[1]償却率（定額法）'!$B$6:$C$104,2)</f>
        <v>#N/A</v>
      </c>
      <c r="N23" s="41"/>
      <c r="O23" s="41"/>
      <c r="P23" s="61">
        <f t="shared" si="0"/>
        <v>0</v>
      </c>
      <c r="Q23" s="44">
        <f t="shared" si="1"/>
        <v>1900</v>
      </c>
      <c r="R23" s="44">
        <f t="shared" si="2"/>
        <v>1</v>
      </c>
      <c r="S23" s="44">
        <f t="shared" si="3"/>
        <v>0</v>
      </c>
      <c r="T23" s="40" t="str">
        <f t="shared" si="4"/>
        <v/>
      </c>
      <c r="U23" s="45"/>
      <c r="V23" s="62">
        <v>1</v>
      </c>
      <c r="W23" s="40"/>
      <c r="X23" s="63">
        <f t="shared" si="12"/>
        <v>0</v>
      </c>
      <c r="Y23" s="47">
        <f t="shared" si="10"/>
        <v>0</v>
      </c>
      <c r="Z23" s="40"/>
      <c r="AA23" s="40"/>
      <c r="AB23" s="40"/>
      <c r="AC23" s="40"/>
      <c r="AD23" s="40"/>
      <c r="AE23" s="40"/>
      <c r="AF23" s="40"/>
      <c r="AG23" s="40"/>
      <c r="AH23" s="40">
        <f t="shared" si="13"/>
        <v>0</v>
      </c>
      <c r="AI23" s="40"/>
      <c r="AJ23" s="40"/>
      <c r="AK23" s="40"/>
      <c r="AL23" s="40"/>
      <c r="AM23" s="40"/>
      <c r="AN23" s="40"/>
      <c r="AO23" s="64">
        <f t="shared" si="7"/>
        <v>0</v>
      </c>
      <c r="AP23" s="48">
        <f t="shared" si="8"/>
        <v>0</v>
      </c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65"/>
      <c r="BD23" s="40" t="s">
        <v>289</v>
      </c>
      <c r="BE23" s="40"/>
      <c r="BF23" s="40"/>
      <c r="BG23" s="40"/>
      <c r="BH23" s="44" t="str">
        <f t="shared" si="9"/>
        <v/>
      </c>
      <c r="BI23" s="40"/>
      <c r="BJ23" s="48">
        <f t="shared" si="11"/>
        <v>0</v>
      </c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</row>
    <row r="24" spans="1:76" hidden="1">
      <c r="A24" s="40"/>
      <c r="B24" s="40">
        <v>1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 t="e">
        <f>VLOOKUP(L24,'[1]償却率（定額法）'!$B$6:$C$104,2)</f>
        <v>#N/A</v>
      </c>
      <c r="N24" s="41"/>
      <c r="O24" s="41"/>
      <c r="P24" s="61">
        <f t="shared" si="0"/>
        <v>0</v>
      </c>
      <c r="Q24" s="44">
        <f t="shared" si="1"/>
        <v>1900</v>
      </c>
      <c r="R24" s="44">
        <f t="shared" si="2"/>
        <v>1</v>
      </c>
      <c r="S24" s="44">
        <f t="shared" si="3"/>
        <v>0</v>
      </c>
      <c r="T24" s="40" t="str">
        <f t="shared" si="4"/>
        <v/>
      </c>
      <c r="U24" s="45"/>
      <c r="V24" s="62">
        <v>1</v>
      </c>
      <c r="W24" s="40"/>
      <c r="X24" s="63">
        <f>IF(T24&gt;=$O$1,0,IF(BH24&gt;=L24,U24-1,ROUND((U24*M24)*(BH24-1),0)))</f>
        <v>0</v>
      </c>
      <c r="Y24" s="47">
        <f t="shared" si="10"/>
        <v>0</v>
      </c>
      <c r="Z24" s="40"/>
      <c r="AA24" s="40"/>
      <c r="AB24" s="40"/>
      <c r="AC24" s="40"/>
      <c r="AD24" s="40"/>
      <c r="AE24" s="40"/>
      <c r="AF24" s="40"/>
      <c r="AG24" s="40"/>
      <c r="AH24" s="40">
        <f t="shared" si="13"/>
        <v>0</v>
      </c>
      <c r="AI24" s="40"/>
      <c r="AJ24" s="40"/>
      <c r="AK24" s="40"/>
      <c r="AL24" s="40"/>
      <c r="AM24" s="40"/>
      <c r="AN24" s="40"/>
      <c r="AO24" s="64">
        <f t="shared" si="7"/>
        <v>0</v>
      </c>
      <c r="AP24" s="48">
        <f t="shared" si="8"/>
        <v>0</v>
      </c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65"/>
      <c r="BD24" s="40" t="s">
        <v>289</v>
      </c>
      <c r="BE24" s="40"/>
      <c r="BF24" s="40"/>
      <c r="BG24" s="40"/>
      <c r="BH24" s="44" t="str">
        <f t="shared" si="9"/>
        <v/>
      </c>
      <c r="BI24" s="40"/>
      <c r="BJ24" s="48">
        <f t="shared" si="11"/>
        <v>0</v>
      </c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</row>
    <row r="25" spans="1:76">
      <c r="AQ25" s="68"/>
    </row>
    <row r="26" spans="1:76" hidden="1">
      <c r="U26" s="6">
        <f>SUMIFS(U$5:U$24,$AQ$5:$AQ$24,$AQ26)</f>
        <v>60225000</v>
      </c>
      <c r="X26" s="6">
        <f>SUMIFS(X$5:X$24,$AQ$5:$AQ$24,$AQ26)</f>
        <v>40971972</v>
      </c>
      <c r="Y26" s="6">
        <f>SUMIFS(Y$5:Y$24,$AQ$5:$AQ$24,$AQ26)</f>
        <v>19253028</v>
      </c>
      <c r="Z26" s="6"/>
      <c r="AA26" s="6">
        <f>SUMIFS(AA$5:AA$24,$AQ$5:$AQ$24,$AQ26)</f>
        <v>0</v>
      </c>
      <c r="AH26" s="6">
        <f>SUMIFS(AH$5:AH$24,$AQ$5:$AQ$24,$AQ26)</f>
        <v>0</v>
      </c>
      <c r="AO26" s="6">
        <f>SUMIFS(AO$5:AO$24,$AQ$5:$AQ$24,$AQ26)</f>
        <v>1498149</v>
      </c>
      <c r="AP26" s="6">
        <f>SUMIFS(AP$5:AP$24,$AQ$5:$AQ$24,$AQ26)</f>
        <v>17754879</v>
      </c>
      <c r="AQ26" s="40" t="s">
        <v>296</v>
      </c>
      <c r="BJ26" s="6">
        <f>SUMIFS(BJ$5:BJ$24,$AQ$5:$AQ$24,$AQ26)</f>
        <v>42470121</v>
      </c>
    </row>
    <row r="27" spans="1:76" hidden="1">
      <c r="U27" s="6">
        <f>SUMIFS(U$5:U$24,$AQ$5:$AQ$24,$AQ27)</f>
        <v>3530166000</v>
      </c>
      <c r="X27" s="6">
        <f>SUMIFS(X$5:X$24,$AQ$5:$AQ$24,$AQ27)</f>
        <v>1669412227</v>
      </c>
      <c r="Y27" s="6">
        <f>SUMIFS(Y$5:Y$24,$AQ$5:$AQ$24,$AQ27)</f>
        <v>1860753773</v>
      </c>
      <c r="AA27" s="6">
        <f>SUMIFS(AA$5:AA$24,$AQ$5:$AQ$24,$AQ27)</f>
        <v>0</v>
      </c>
      <c r="AH27" s="6">
        <f>SUMIFS(AH$5:AH$24,$AQ$5:$AQ$24,$AQ27)</f>
        <v>0</v>
      </c>
      <c r="AO27" s="6">
        <f>SUMIFS(AO$5:AO$24,$AQ$5:$AQ$24,$AQ27)</f>
        <v>71626490</v>
      </c>
      <c r="AP27" s="6">
        <f>SUMIFS(AP$5:AP$24,$AQ$5:$AQ$24,$AQ27)</f>
        <v>1789127283</v>
      </c>
      <c r="AQ27" s="40" t="s">
        <v>288</v>
      </c>
      <c r="BJ27" s="6">
        <f>SUMIFS(BJ$5:BJ$24,$AQ$5:$AQ$24,$AQ27)</f>
        <v>1741038717</v>
      </c>
    </row>
  </sheetData>
  <autoFilter ref="A4:BX24" xr:uid="{00000000-0009-0000-0000-000007000000}"/>
  <mergeCells count="62">
    <mergeCell ref="BT3:BT4"/>
    <mergeCell ref="BU3:BU4"/>
    <mergeCell ref="BV3:BV4"/>
    <mergeCell ref="BW3:BW4"/>
    <mergeCell ref="BX3:BX4"/>
    <mergeCell ref="BN3:BN4"/>
    <mergeCell ref="BO3:BO4"/>
    <mergeCell ref="BP3:BP4"/>
    <mergeCell ref="BQ3:BQ4"/>
    <mergeCell ref="BR3:BR4"/>
    <mergeCell ref="BS3:BS4"/>
    <mergeCell ref="BH3:BH4"/>
    <mergeCell ref="BI3:BI4"/>
    <mergeCell ref="BJ3:BJ4"/>
    <mergeCell ref="BK3:BK4"/>
    <mergeCell ref="BL3:BL4"/>
    <mergeCell ref="BM3:BM4"/>
    <mergeCell ref="BA3:BA4"/>
    <mergeCell ref="BB3:BB4"/>
    <mergeCell ref="BC3:BD3"/>
    <mergeCell ref="BE3:BE4"/>
    <mergeCell ref="BF3:BF4"/>
    <mergeCell ref="BG3:BG4"/>
    <mergeCell ref="AR3:AU3"/>
    <mergeCell ref="AV3:AV4"/>
    <mergeCell ref="AW3:AW4"/>
    <mergeCell ref="AX3:AX4"/>
    <mergeCell ref="AY3:AY4"/>
    <mergeCell ref="AZ3:AZ4"/>
    <mergeCell ref="AB3:AG3"/>
    <mergeCell ref="AH3:AH4"/>
    <mergeCell ref="AI3:AN3"/>
    <mergeCell ref="AO3:AO4"/>
    <mergeCell ref="AP3:AP4"/>
    <mergeCell ref="AQ3:AQ4"/>
    <mergeCell ref="V3:V4"/>
    <mergeCell ref="W3:W4"/>
    <mergeCell ref="X3:X4"/>
    <mergeCell ref="Y3:Y4"/>
    <mergeCell ref="Z3:Z4"/>
    <mergeCell ref="AA3:AA4"/>
    <mergeCell ref="N3:N4"/>
    <mergeCell ref="O3:O4"/>
    <mergeCell ref="P3:P4"/>
    <mergeCell ref="Q3:S3"/>
    <mergeCell ref="T3:T4"/>
    <mergeCell ref="U3:U4"/>
    <mergeCell ref="H3:H4"/>
    <mergeCell ref="I3:I4"/>
    <mergeCell ref="J3:J4"/>
    <mergeCell ref="K3:K4"/>
    <mergeCell ref="L3:L4"/>
    <mergeCell ref="M3:M4"/>
    <mergeCell ref="A1:C1"/>
    <mergeCell ref="D1:G1"/>
    <mergeCell ref="A3:A4"/>
    <mergeCell ref="B3:B4"/>
    <mergeCell ref="C3:C4"/>
    <mergeCell ref="D3:D4"/>
    <mergeCell ref="E3:E4"/>
    <mergeCell ref="F3:F4"/>
    <mergeCell ref="G3:G4"/>
  </mergeCells>
  <phoneticPr fontId="2"/>
  <pageMargins left="0.70866141732283472" right="0.70866141732283472" top="0.74803149606299213" bottom="0.74803149606299213" header="0.31496062992125984" footer="0.31496062992125984"/>
  <pageSetup paperSize="9" scale="3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86737-BA76-4ED3-BE91-C57F39D206A3}">
  <sheetPr filterMode="1">
    <tabColor theme="9"/>
    <pageSetUpPr fitToPage="1"/>
  </sheetPr>
  <dimension ref="A1:BY151"/>
  <sheetViews>
    <sheetView zoomScale="77" zoomScaleNormal="77" workbookViewId="0">
      <pane xSplit="9" ySplit="4" topLeftCell="N125" activePane="bottomRight" state="frozen"/>
      <selection activeCell="I26" sqref="I26:N26"/>
      <selection pane="topRight" activeCell="I26" sqref="I26:N26"/>
      <selection pane="bottomLeft" activeCell="I26" sqref="I26:N26"/>
      <selection pane="bottomRight" activeCell="A150" sqref="A150:XFD151"/>
    </sheetView>
  </sheetViews>
  <sheetFormatPr defaultColWidth="9" defaultRowHeight="18.75" outlineLevelCol="1"/>
  <cols>
    <col min="1" max="1" width="6.375" style="2" customWidth="1"/>
    <col min="2" max="2" width="5.25" style="2" bestFit="1" customWidth="1"/>
    <col min="3" max="3" width="28.625" style="2" customWidth="1"/>
    <col min="4" max="4" width="12.375" style="2" hidden="1" customWidth="1" outlineLevel="1"/>
    <col min="5" max="5" width="19.25" style="2" hidden="1" customWidth="1" outlineLevel="1"/>
    <col min="6" max="6" width="19.25" style="2" customWidth="1" collapsed="1"/>
    <col min="7" max="8" width="11.375" style="2" hidden="1" customWidth="1" outlineLevel="1"/>
    <col min="9" max="9" width="40.875" style="2" customWidth="1" collapsed="1"/>
    <col min="10" max="10" width="10.5" style="2" hidden="1" customWidth="1" outlineLevel="1"/>
    <col min="11" max="11" width="17.625" style="2" hidden="1" customWidth="1" outlineLevel="1"/>
    <col min="12" max="13" width="9" style="2" hidden="1" customWidth="1" outlineLevel="1"/>
    <col min="14" max="14" width="11.625" style="5" customWidth="1" collapsed="1"/>
    <col min="15" max="15" width="11.625" style="5" hidden="1" customWidth="1" outlineLevel="1"/>
    <col min="16" max="16" width="13" style="5" hidden="1" customWidth="1" outlineLevel="1"/>
    <col min="17" max="17" width="10.5" style="2" hidden="1" customWidth="1" outlineLevel="1"/>
    <col min="18" max="20" width="9.5" style="2" hidden="1" customWidth="1" outlineLevel="1"/>
    <col min="21" max="21" width="13.875" style="6" customWidth="1" collapsed="1"/>
    <col min="22" max="22" width="9" style="57" customWidth="1"/>
    <col min="23" max="23" width="13" style="2" hidden="1" customWidth="1" outlineLevel="1"/>
    <col min="24" max="24" width="16.875" style="2" hidden="1" customWidth="1" outlineLevel="1"/>
    <col min="25" max="25" width="19.5" style="2" customWidth="1" collapsed="1"/>
    <col min="26" max="26" width="13" style="2" hidden="1" customWidth="1" outlineLevel="1"/>
    <col min="27" max="28" width="11" style="2" hidden="1" customWidth="1" outlineLevel="1"/>
    <col min="29" max="29" width="15.125" style="2" hidden="1" customWidth="1" outlineLevel="1"/>
    <col min="30" max="30" width="17.125" style="2" hidden="1" customWidth="1" outlineLevel="1"/>
    <col min="31" max="31" width="13" style="2" hidden="1" customWidth="1" outlineLevel="1"/>
    <col min="32" max="32" width="9" style="2" hidden="1" customWidth="1" outlineLevel="1"/>
    <col min="33" max="34" width="11" style="2" hidden="1" customWidth="1" outlineLevel="1"/>
    <col min="35" max="35" width="9" style="2" hidden="1" customWidth="1" outlineLevel="1"/>
    <col min="36" max="36" width="15.125" style="2" hidden="1" customWidth="1" outlineLevel="1"/>
    <col min="37" max="37" width="17.125" style="2" hidden="1" customWidth="1" outlineLevel="1"/>
    <col min="38" max="38" width="13" style="2" hidden="1" customWidth="1" outlineLevel="1"/>
    <col min="39" max="39" width="14.125" style="2" hidden="1" customWidth="1" outlineLevel="1"/>
    <col min="40" max="40" width="11" style="2" hidden="1" customWidth="1" outlineLevel="1"/>
    <col min="41" max="41" width="11" style="2" customWidth="1" collapsed="1"/>
    <col min="42" max="42" width="15.125" style="2" customWidth="1"/>
    <col min="43" max="43" width="17.625" style="2" customWidth="1"/>
    <col min="44" max="47" width="8" style="2" hidden="1" customWidth="1" outlineLevel="1"/>
    <col min="48" max="48" width="20.75" style="2" customWidth="1" collapsed="1"/>
    <col min="49" max="49" width="8.875" style="2" hidden="1" customWidth="1" outlineLevel="1"/>
    <col min="50" max="50" width="15.125" style="2" hidden="1" customWidth="1" outlineLevel="1"/>
    <col min="51" max="52" width="13" style="2" hidden="1" customWidth="1" outlineLevel="1"/>
    <col min="53" max="53" width="7.125" style="2" hidden="1" customWidth="1" outlineLevel="1"/>
    <col min="54" max="54" width="15.125" style="2" hidden="1" customWidth="1" outlineLevel="1"/>
    <col min="55" max="55" width="11.375" style="69" bestFit="1" customWidth="1" collapsed="1"/>
    <col min="56" max="56" width="11.375" style="2" customWidth="1"/>
    <col min="57" max="57" width="6.75" style="2" hidden="1" customWidth="1" outlineLevel="1"/>
    <col min="58" max="58" width="7" style="2" hidden="1" customWidth="1" outlineLevel="1"/>
    <col min="59" max="59" width="11.25" style="2" hidden="1" customWidth="1" outlineLevel="1"/>
    <col min="60" max="60" width="9" style="2" hidden="1" customWidth="1" outlineLevel="1"/>
    <col min="61" max="61" width="11" style="2" hidden="1" customWidth="1" outlineLevel="1"/>
    <col min="62" max="62" width="15.125" style="2" customWidth="1" collapsed="1"/>
    <col min="63" max="63" width="20.5" style="2" customWidth="1"/>
    <col min="64" max="66" width="9" style="2" hidden="1" customWidth="1" outlineLevel="1"/>
    <col min="67" max="67" width="11.125" style="2" hidden="1" customWidth="1" outlineLevel="1"/>
    <col min="68" max="68" width="11" style="2" hidden="1" customWidth="1" outlineLevel="1"/>
    <col min="69" max="69" width="9" style="2" hidden="1" customWidth="1" outlineLevel="1"/>
    <col min="70" max="70" width="7.125" style="2" hidden="1" customWidth="1" outlineLevel="1"/>
    <col min="71" max="71" width="9" style="2" hidden="1" customWidth="1" outlineLevel="1"/>
    <col min="72" max="72" width="7.125" style="2" hidden="1" customWidth="1" outlineLevel="1"/>
    <col min="73" max="75" width="9" style="2" hidden="1" customWidth="1" outlineLevel="1"/>
    <col min="76" max="76" width="12.5" style="2" hidden="1" customWidth="1" outlineLevel="1"/>
    <col min="77" max="77" width="9" style="2" collapsed="1"/>
    <col min="78" max="16384" width="9" style="2"/>
  </cols>
  <sheetData>
    <row r="1" spans="1:76">
      <c r="A1" s="1"/>
      <c r="B1" s="1"/>
      <c r="C1" s="1"/>
      <c r="D1" s="1"/>
      <c r="E1" s="1"/>
      <c r="F1" s="1"/>
      <c r="G1" s="1"/>
      <c r="O1" s="4">
        <v>2020</v>
      </c>
      <c r="AQ1" s="40"/>
    </row>
    <row r="3" spans="1:76" s="29" customFormat="1" ht="13.15" customHeight="1">
      <c r="A3" s="8" t="s">
        <v>0</v>
      </c>
      <c r="B3" s="8" t="s">
        <v>1</v>
      </c>
      <c r="C3" s="8" t="s">
        <v>2</v>
      </c>
      <c r="D3" s="8" t="s">
        <v>281</v>
      </c>
      <c r="E3" s="9" t="s">
        <v>4</v>
      </c>
      <c r="F3" s="10" t="s">
        <v>5</v>
      </c>
      <c r="G3" s="9" t="s">
        <v>6</v>
      </c>
      <c r="H3" s="9" t="s">
        <v>7</v>
      </c>
      <c r="I3" s="9" t="s">
        <v>8</v>
      </c>
      <c r="J3" s="8" t="s">
        <v>9</v>
      </c>
      <c r="K3" s="9" t="s">
        <v>10</v>
      </c>
      <c r="L3" s="11" t="s">
        <v>11</v>
      </c>
      <c r="M3" s="28" t="s">
        <v>12</v>
      </c>
      <c r="N3" s="13" t="s">
        <v>13</v>
      </c>
      <c r="O3" s="14" t="s">
        <v>14</v>
      </c>
      <c r="P3" s="15" t="s">
        <v>15</v>
      </c>
      <c r="Q3" s="16" t="s">
        <v>16</v>
      </c>
      <c r="R3" s="16"/>
      <c r="S3" s="16"/>
      <c r="T3" s="17" t="s">
        <v>17</v>
      </c>
      <c r="U3" s="18" t="s">
        <v>18</v>
      </c>
      <c r="V3" s="59" t="s">
        <v>19</v>
      </c>
      <c r="W3" s="11" t="s">
        <v>20</v>
      </c>
      <c r="X3" s="20" t="s">
        <v>21</v>
      </c>
      <c r="Y3" s="20" t="s">
        <v>22</v>
      </c>
      <c r="Z3" s="11" t="s">
        <v>23</v>
      </c>
      <c r="AA3" s="11" t="s">
        <v>24</v>
      </c>
      <c r="AB3" s="11" t="s">
        <v>25</v>
      </c>
      <c r="AC3" s="11"/>
      <c r="AD3" s="11"/>
      <c r="AE3" s="11"/>
      <c r="AF3" s="11"/>
      <c r="AG3" s="11"/>
      <c r="AH3" s="11" t="s">
        <v>26</v>
      </c>
      <c r="AI3" s="21" t="s">
        <v>27</v>
      </c>
      <c r="AJ3" s="22"/>
      <c r="AK3" s="22"/>
      <c r="AL3" s="22"/>
      <c r="AM3" s="22"/>
      <c r="AN3" s="23"/>
      <c r="AO3" s="24" t="s">
        <v>28</v>
      </c>
      <c r="AP3" s="25" t="s">
        <v>29</v>
      </c>
      <c r="AQ3" s="8" t="s">
        <v>30</v>
      </c>
      <c r="AR3" s="9" t="s">
        <v>31</v>
      </c>
      <c r="AS3" s="9"/>
      <c r="AT3" s="9"/>
      <c r="AU3" s="9"/>
      <c r="AV3" s="11" t="s">
        <v>32</v>
      </c>
      <c r="AW3" s="8" t="s">
        <v>33</v>
      </c>
      <c r="AX3" s="11" t="s">
        <v>34</v>
      </c>
      <c r="AY3" s="11" t="s">
        <v>35</v>
      </c>
      <c r="AZ3" s="11" t="s">
        <v>36</v>
      </c>
      <c r="BA3" s="11" t="s">
        <v>37</v>
      </c>
      <c r="BB3" s="11" t="s">
        <v>38</v>
      </c>
      <c r="BC3" s="26" t="s">
        <v>39</v>
      </c>
      <c r="BD3" s="27"/>
      <c r="BE3" s="9" t="s">
        <v>40</v>
      </c>
      <c r="BF3" s="9" t="s">
        <v>41</v>
      </c>
      <c r="BG3" s="9" t="s">
        <v>42</v>
      </c>
      <c r="BH3" s="28" t="s">
        <v>43</v>
      </c>
      <c r="BI3" s="10" t="s">
        <v>44</v>
      </c>
      <c r="BJ3" s="25" t="s">
        <v>45</v>
      </c>
      <c r="BK3" s="9" t="s">
        <v>46</v>
      </c>
      <c r="BL3" s="9" t="s">
        <v>47</v>
      </c>
      <c r="BM3" s="9" t="s">
        <v>48</v>
      </c>
      <c r="BN3" s="9" t="s">
        <v>49</v>
      </c>
      <c r="BO3" s="9" t="s">
        <v>50</v>
      </c>
      <c r="BP3" s="9" t="s">
        <v>51</v>
      </c>
      <c r="BQ3" s="9" t="s">
        <v>52</v>
      </c>
      <c r="BR3" s="9" t="s">
        <v>53</v>
      </c>
      <c r="BS3" s="9" t="s">
        <v>54</v>
      </c>
      <c r="BT3" s="8" t="s">
        <v>55</v>
      </c>
      <c r="BU3" s="8" t="s">
        <v>56</v>
      </c>
      <c r="BV3" s="8" t="s">
        <v>57</v>
      </c>
      <c r="BW3" s="8" t="s">
        <v>58</v>
      </c>
      <c r="BX3" s="9" t="s">
        <v>59</v>
      </c>
    </row>
    <row r="4" spans="1:76" s="29" customFormat="1" ht="33" customHeight="1">
      <c r="A4" s="8"/>
      <c r="B4" s="8"/>
      <c r="C4" s="8"/>
      <c r="D4" s="8"/>
      <c r="E4" s="9"/>
      <c r="F4" s="10"/>
      <c r="G4" s="9"/>
      <c r="H4" s="9"/>
      <c r="I4" s="9"/>
      <c r="J4" s="8"/>
      <c r="K4" s="9"/>
      <c r="L4" s="11"/>
      <c r="M4" s="28"/>
      <c r="N4" s="13"/>
      <c r="O4" s="14"/>
      <c r="P4" s="30"/>
      <c r="Q4" s="31" t="s">
        <v>60</v>
      </c>
      <c r="R4" s="31" t="s">
        <v>61</v>
      </c>
      <c r="S4" s="31" t="s">
        <v>62</v>
      </c>
      <c r="T4" s="32"/>
      <c r="U4" s="18"/>
      <c r="V4" s="59"/>
      <c r="W4" s="11"/>
      <c r="X4" s="34"/>
      <c r="Y4" s="34"/>
      <c r="Z4" s="11"/>
      <c r="AA4" s="11"/>
      <c r="AB4" s="35" t="s">
        <v>63</v>
      </c>
      <c r="AC4" s="35" t="s">
        <v>64</v>
      </c>
      <c r="AD4" s="35" t="s">
        <v>65</v>
      </c>
      <c r="AE4" s="35" t="s">
        <v>66</v>
      </c>
      <c r="AF4" s="35" t="s">
        <v>67</v>
      </c>
      <c r="AG4" s="35" t="s">
        <v>68</v>
      </c>
      <c r="AH4" s="11"/>
      <c r="AI4" s="35" t="s">
        <v>69</v>
      </c>
      <c r="AJ4" s="35" t="s">
        <v>70</v>
      </c>
      <c r="AK4" s="35" t="s">
        <v>71</v>
      </c>
      <c r="AL4" s="35" t="s">
        <v>72</v>
      </c>
      <c r="AM4" s="35" t="s">
        <v>73</v>
      </c>
      <c r="AN4" s="35" t="s">
        <v>74</v>
      </c>
      <c r="AO4" s="36"/>
      <c r="AP4" s="25"/>
      <c r="AQ4" s="8"/>
      <c r="AR4" s="37" t="s">
        <v>75</v>
      </c>
      <c r="AS4" s="37" t="s">
        <v>76</v>
      </c>
      <c r="AT4" s="37" t="s">
        <v>77</v>
      </c>
      <c r="AU4" s="37" t="s">
        <v>78</v>
      </c>
      <c r="AV4" s="11"/>
      <c r="AW4" s="8"/>
      <c r="AX4" s="11"/>
      <c r="AY4" s="11"/>
      <c r="AZ4" s="11"/>
      <c r="BA4" s="11"/>
      <c r="BB4" s="11"/>
      <c r="BC4" s="70" t="s">
        <v>79</v>
      </c>
      <c r="BD4" s="39" t="s">
        <v>80</v>
      </c>
      <c r="BE4" s="8"/>
      <c r="BF4" s="8"/>
      <c r="BG4" s="8"/>
      <c r="BH4" s="28"/>
      <c r="BI4" s="11"/>
      <c r="BJ4" s="25"/>
      <c r="BK4" s="8"/>
      <c r="BL4" s="8"/>
      <c r="BM4" s="9"/>
      <c r="BN4" s="8"/>
      <c r="BO4" s="8"/>
      <c r="BP4" s="9"/>
      <c r="BQ4" s="8"/>
      <c r="BR4" s="8"/>
      <c r="BS4" s="8"/>
      <c r="BT4" s="8"/>
      <c r="BU4" s="8"/>
      <c r="BV4" s="8"/>
      <c r="BW4" s="8"/>
      <c r="BX4" s="8"/>
    </row>
    <row r="5" spans="1:76">
      <c r="A5" s="40">
        <v>20001</v>
      </c>
      <c r="B5" s="40">
        <v>1</v>
      </c>
      <c r="C5" s="40"/>
      <c r="D5" s="40" t="s">
        <v>343</v>
      </c>
      <c r="E5" s="40" t="s">
        <v>83</v>
      </c>
      <c r="F5" s="40" t="s">
        <v>344</v>
      </c>
      <c r="G5" s="40" t="s">
        <v>345</v>
      </c>
      <c r="H5" s="40" t="s">
        <v>346</v>
      </c>
      <c r="I5" s="40" t="s">
        <v>347</v>
      </c>
      <c r="J5" s="40" t="s">
        <v>87</v>
      </c>
      <c r="K5" s="40" t="s">
        <v>348</v>
      </c>
      <c r="L5" s="40">
        <v>50</v>
      </c>
      <c r="M5" s="40">
        <f>VLOOKUP(L5,'[1]償却率（定額法）'!$B$6:$C$104,2)</f>
        <v>0.02</v>
      </c>
      <c r="N5" s="41">
        <v>36617</v>
      </c>
      <c r="O5" s="41">
        <v>39539</v>
      </c>
      <c r="P5" s="61">
        <f t="shared" ref="P5:P68" si="0">IF(O5="",N5,O5)</f>
        <v>39539</v>
      </c>
      <c r="Q5" s="44">
        <f t="shared" ref="Q5:Q68" si="1">YEAR(P5)</f>
        <v>2008</v>
      </c>
      <c r="R5" s="44">
        <f t="shared" ref="R5:R68" si="2">MONTH(P5)</f>
        <v>4</v>
      </c>
      <c r="S5" s="44">
        <f t="shared" ref="S5:S68" si="3">DAY(N5)</f>
        <v>1</v>
      </c>
      <c r="T5" s="40">
        <f t="shared" ref="T5:T68" si="4">IF(Q5=1900,"",IF(R5&lt;4,Q5-1,Q5))</f>
        <v>2008</v>
      </c>
      <c r="U5" s="45">
        <v>599264000</v>
      </c>
      <c r="V5" s="62">
        <v>1</v>
      </c>
      <c r="W5" s="40"/>
      <c r="X5" s="47">
        <f t="shared" ref="X5:X68" si="5">IF(T5&gt;=$O$1,0,ROUND((U5*M5)*(BH5-1),0))</f>
        <v>131838080</v>
      </c>
      <c r="Y5" s="47">
        <f t="shared" ref="Y5:Y68" si="6">IF(T5&gt;=$O$1,0,IF(U5&gt;X5,U5-X5,1))</f>
        <v>467425920</v>
      </c>
      <c r="Z5" s="40"/>
      <c r="AA5" s="40">
        <f t="shared" ref="AA5:AA68" si="7">SUM(AB5:AG5)</f>
        <v>0</v>
      </c>
      <c r="AB5" s="40"/>
      <c r="AC5" s="40"/>
      <c r="AD5" s="40"/>
      <c r="AE5" s="40"/>
      <c r="AF5" s="40"/>
      <c r="AG5" s="40"/>
      <c r="AH5" s="40">
        <f t="shared" ref="AH5:AH68" si="8">SUM(AI5:AN5)</f>
        <v>0</v>
      </c>
      <c r="AI5" s="40"/>
      <c r="AJ5" s="40"/>
      <c r="AK5" s="40"/>
      <c r="AL5" s="40"/>
      <c r="AM5" s="40"/>
      <c r="AN5" s="40"/>
      <c r="AO5" s="64">
        <f t="shared" ref="AO5:AO68" si="9">IF(T5&gt;=$O$1,0,IF(Y5=1,0,ROUND(U5*M5,0)))</f>
        <v>11985280</v>
      </c>
      <c r="AP5" s="48">
        <f t="shared" ref="AP5:AP68" si="10">Y5-AO5</f>
        <v>455440640</v>
      </c>
      <c r="AQ5" s="40" t="s">
        <v>296</v>
      </c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67">
        <v>20000</v>
      </c>
      <c r="BD5" s="40" t="s">
        <v>289</v>
      </c>
      <c r="BE5" s="40"/>
      <c r="BF5" s="66"/>
      <c r="BG5" s="66"/>
      <c r="BH5" s="44">
        <f t="shared" ref="BH5:BH68" si="11">IF(T5="","",$O$1-T5)</f>
        <v>12</v>
      </c>
      <c r="BI5" s="40"/>
      <c r="BJ5" s="48">
        <f t="shared" ref="BJ5:BJ68" si="12">U5-AP5</f>
        <v>143823360</v>
      </c>
      <c r="BK5" s="40" t="s">
        <v>290</v>
      </c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</row>
    <row r="6" spans="1:76">
      <c r="A6" s="40">
        <v>20002</v>
      </c>
      <c r="B6" s="40">
        <v>1</v>
      </c>
      <c r="C6" s="40"/>
      <c r="D6" s="40" t="s">
        <v>349</v>
      </c>
      <c r="E6" s="40" t="s">
        <v>83</v>
      </c>
      <c r="F6" s="40" t="s">
        <v>344</v>
      </c>
      <c r="G6" s="40" t="s">
        <v>345</v>
      </c>
      <c r="H6" s="40" t="s">
        <v>350</v>
      </c>
      <c r="I6" s="40" t="s">
        <v>351</v>
      </c>
      <c r="J6" s="40" t="s">
        <v>87</v>
      </c>
      <c r="K6" s="40" t="s">
        <v>348</v>
      </c>
      <c r="L6" s="40">
        <v>50</v>
      </c>
      <c r="M6" s="40">
        <f>VLOOKUP(L6,'[1]償却率（定額法）'!$B$6:$C$104,2)</f>
        <v>0.02</v>
      </c>
      <c r="N6" s="41">
        <v>29677</v>
      </c>
      <c r="O6" s="41">
        <v>40634</v>
      </c>
      <c r="P6" s="61">
        <f t="shared" si="0"/>
        <v>40634</v>
      </c>
      <c r="Q6" s="44">
        <f t="shared" si="1"/>
        <v>2011</v>
      </c>
      <c r="R6" s="44">
        <f t="shared" si="2"/>
        <v>4</v>
      </c>
      <c r="S6" s="44">
        <f t="shared" si="3"/>
        <v>1</v>
      </c>
      <c r="T6" s="40">
        <f t="shared" si="4"/>
        <v>2011</v>
      </c>
      <c r="U6" s="45">
        <v>109498000</v>
      </c>
      <c r="V6" s="62">
        <v>1</v>
      </c>
      <c r="W6" s="40"/>
      <c r="X6" s="47">
        <f t="shared" si="5"/>
        <v>17519680</v>
      </c>
      <c r="Y6" s="47">
        <f t="shared" si="6"/>
        <v>91978320</v>
      </c>
      <c r="Z6" s="40"/>
      <c r="AA6" s="40">
        <f t="shared" si="7"/>
        <v>0</v>
      </c>
      <c r="AB6" s="40"/>
      <c r="AC6" s="40"/>
      <c r="AD6" s="40"/>
      <c r="AE6" s="40"/>
      <c r="AF6" s="40"/>
      <c r="AG6" s="40"/>
      <c r="AH6" s="40">
        <f t="shared" si="8"/>
        <v>0</v>
      </c>
      <c r="AI6" s="40"/>
      <c r="AJ6" s="40"/>
      <c r="AK6" s="40"/>
      <c r="AL6" s="40"/>
      <c r="AM6" s="40"/>
      <c r="AN6" s="40"/>
      <c r="AO6" s="64">
        <f t="shared" si="9"/>
        <v>2189960</v>
      </c>
      <c r="AP6" s="48">
        <f t="shared" si="10"/>
        <v>89788360</v>
      </c>
      <c r="AQ6" s="40" t="s">
        <v>296</v>
      </c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67">
        <v>222000</v>
      </c>
      <c r="BD6" s="40" t="s">
        <v>352</v>
      </c>
      <c r="BE6" s="40"/>
      <c r="BF6" s="66"/>
      <c r="BG6" s="66"/>
      <c r="BH6" s="44">
        <f t="shared" si="11"/>
        <v>9</v>
      </c>
      <c r="BI6" s="40"/>
      <c r="BJ6" s="48">
        <f t="shared" si="12"/>
        <v>19709640</v>
      </c>
      <c r="BK6" s="40" t="s">
        <v>290</v>
      </c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</row>
    <row r="7" spans="1:76">
      <c r="A7" s="40">
        <v>20003</v>
      </c>
      <c r="B7" s="40">
        <v>1</v>
      </c>
      <c r="C7" s="40"/>
      <c r="D7" s="40" t="s">
        <v>353</v>
      </c>
      <c r="E7" s="40" t="s">
        <v>83</v>
      </c>
      <c r="F7" s="40" t="s">
        <v>344</v>
      </c>
      <c r="G7" s="40" t="s">
        <v>345</v>
      </c>
      <c r="H7" s="40" t="s">
        <v>350</v>
      </c>
      <c r="I7" s="40" t="s">
        <v>354</v>
      </c>
      <c r="J7" s="40" t="s">
        <v>87</v>
      </c>
      <c r="K7" s="40" t="s">
        <v>348</v>
      </c>
      <c r="L7" s="40">
        <v>50</v>
      </c>
      <c r="M7" s="40">
        <f>VLOOKUP(L7,'[1]償却率（定額法）'!$B$6:$C$104,2)</f>
        <v>0.02</v>
      </c>
      <c r="N7" s="41">
        <v>33695</v>
      </c>
      <c r="O7" s="41">
        <v>34060</v>
      </c>
      <c r="P7" s="61">
        <f t="shared" si="0"/>
        <v>34060</v>
      </c>
      <c r="Q7" s="44">
        <f t="shared" si="1"/>
        <v>1993</v>
      </c>
      <c r="R7" s="44">
        <f t="shared" si="2"/>
        <v>4</v>
      </c>
      <c r="S7" s="44">
        <f t="shared" si="3"/>
        <v>1</v>
      </c>
      <c r="T7" s="40">
        <f t="shared" si="4"/>
        <v>1993</v>
      </c>
      <c r="U7" s="51">
        <v>1077196402</v>
      </c>
      <c r="V7" s="62">
        <v>1</v>
      </c>
      <c r="W7" s="40"/>
      <c r="X7" s="47">
        <f t="shared" si="5"/>
        <v>560142129</v>
      </c>
      <c r="Y7" s="47">
        <f t="shared" si="6"/>
        <v>517054273</v>
      </c>
      <c r="Z7" s="40"/>
      <c r="AA7" s="40">
        <f t="shared" si="7"/>
        <v>0</v>
      </c>
      <c r="AB7" s="40"/>
      <c r="AC7" s="40"/>
      <c r="AD7" s="40"/>
      <c r="AE7" s="40"/>
      <c r="AF7" s="40"/>
      <c r="AG7" s="40"/>
      <c r="AH7" s="40">
        <f t="shared" si="8"/>
        <v>0</v>
      </c>
      <c r="AI7" s="40"/>
      <c r="AJ7" s="40"/>
      <c r="AK7" s="40"/>
      <c r="AL7" s="40"/>
      <c r="AM7" s="40"/>
      <c r="AN7" s="40"/>
      <c r="AO7" s="64">
        <f t="shared" si="9"/>
        <v>21543928</v>
      </c>
      <c r="AP7" s="48">
        <f t="shared" si="10"/>
        <v>495510345</v>
      </c>
      <c r="AQ7" s="40" t="s">
        <v>296</v>
      </c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67">
        <v>66000</v>
      </c>
      <c r="BD7" s="40" t="s">
        <v>352</v>
      </c>
      <c r="BE7" s="40"/>
      <c r="BF7" s="66"/>
      <c r="BG7" s="66"/>
      <c r="BH7" s="44">
        <f t="shared" si="11"/>
        <v>27</v>
      </c>
      <c r="BI7" s="40"/>
      <c r="BJ7" s="48">
        <f t="shared" si="12"/>
        <v>581686057</v>
      </c>
      <c r="BK7" s="40" t="s">
        <v>290</v>
      </c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</row>
    <row r="8" spans="1:76">
      <c r="A8" s="40">
        <v>20004</v>
      </c>
      <c r="B8" s="40">
        <v>1</v>
      </c>
      <c r="C8" s="40"/>
      <c r="D8" s="40" t="s">
        <v>355</v>
      </c>
      <c r="E8" s="40" t="s">
        <v>83</v>
      </c>
      <c r="F8" s="40" t="s">
        <v>344</v>
      </c>
      <c r="G8" s="40" t="s">
        <v>356</v>
      </c>
      <c r="H8" s="40" t="s">
        <v>357</v>
      </c>
      <c r="I8" s="40" t="s">
        <v>358</v>
      </c>
      <c r="J8" s="40" t="s">
        <v>87</v>
      </c>
      <c r="K8" s="40" t="s">
        <v>357</v>
      </c>
      <c r="L8" s="40">
        <v>50</v>
      </c>
      <c r="M8" s="40">
        <f>VLOOKUP(L8,'[1]償却率（定額法）'!$B$6:$C$104,2)</f>
        <v>0.02</v>
      </c>
      <c r="N8" s="41">
        <v>33695</v>
      </c>
      <c r="O8" s="41">
        <v>34425</v>
      </c>
      <c r="P8" s="61">
        <f t="shared" si="0"/>
        <v>34425</v>
      </c>
      <c r="Q8" s="44">
        <f t="shared" si="1"/>
        <v>1994</v>
      </c>
      <c r="R8" s="44">
        <f t="shared" si="2"/>
        <v>4</v>
      </c>
      <c r="S8" s="44">
        <f t="shared" si="3"/>
        <v>1</v>
      </c>
      <c r="T8" s="40">
        <f t="shared" si="4"/>
        <v>1994</v>
      </c>
      <c r="U8" s="51">
        <v>1</v>
      </c>
      <c r="V8" s="62">
        <v>1</v>
      </c>
      <c r="W8" s="40"/>
      <c r="X8" s="47">
        <v>0</v>
      </c>
      <c r="Y8" s="47">
        <f t="shared" si="6"/>
        <v>1</v>
      </c>
      <c r="Z8" s="40"/>
      <c r="AA8" s="40">
        <f t="shared" si="7"/>
        <v>0</v>
      </c>
      <c r="AB8" s="40"/>
      <c r="AC8" s="40"/>
      <c r="AD8" s="40"/>
      <c r="AE8" s="40"/>
      <c r="AF8" s="40"/>
      <c r="AG8" s="40"/>
      <c r="AH8" s="40">
        <f t="shared" si="8"/>
        <v>0</v>
      </c>
      <c r="AI8" s="40"/>
      <c r="AJ8" s="40"/>
      <c r="AK8" s="40"/>
      <c r="AL8" s="40"/>
      <c r="AM8" s="40"/>
      <c r="AN8" s="40"/>
      <c r="AO8" s="64">
        <f t="shared" si="9"/>
        <v>0</v>
      </c>
      <c r="AP8" s="48">
        <f t="shared" si="10"/>
        <v>1</v>
      </c>
      <c r="AQ8" s="40" t="s">
        <v>296</v>
      </c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67">
        <v>38</v>
      </c>
      <c r="BD8" s="40" t="s">
        <v>91</v>
      </c>
      <c r="BE8" s="40"/>
      <c r="BF8" s="40"/>
      <c r="BG8" s="40"/>
      <c r="BH8" s="44">
        <f t="shared" si="11"/>
        <v>26</v>
      </c>
      <c r="BI8" s="40"/>
      <c r="BJ8" s="48">
        <f t="shared" si="12"/>
        <v>0</v>
      </c>
      <c r="BK8" s="40" t="s">
        <v>290</v>
      </c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</row>
    <row r="9" spans="1:76">
      <c r="A9" s="40">
        <v>20005</v>
      </c>
      <c r="B9" s="40">
        <v>1</v>
      </c>
      <c r="C9" s="40"/>
      <c r="D9" s="40" t="s">
        <v>359</v>
      </c>
      <c r="E9" s="40" t="s">
        <v>83</v>
      </c>
      <c r="F9" s="40" t="s">
        <v>344</v>
      </c>
      <c r="G9" s="40" t="s">
        <v>356</v>
      </c>
      <c r="H9" s="40" t="s">
        <v>357</v>
      </c>
      <c r="I9" s="40" t="s">
        <v>360</v>
      </c>
      <c r="J9" s="40" t="s">
        <v>87</v>
      </c>
      <c r="K9" s="40" t="s">
        <v>357</v>
      </c>
      <c r="L9" s="40">
        <v>50</v>
      </c>
      <c r="M9" s="40">
        <f>VLOOKUP(L9,'[1]償却率（定額法）'!$B$6:$C$104,2)</f>
        <v>0.02</v>
      </c>
      <c r="N9" s="41">
        <v>33695</v>
      </c>
      <c r="O9" s="41">
        <v>34425</v>
      </c>
      <c r="P9" s="61">
        <f t="shared" si="0"/>
        <v>34425</v>
      </c>
      <c r="Q9" s="44">
        <f t="shared" si="1"/>
        <v>1994</v>
      </c>
      <c r="R9" s="44">
        <f t="shared" si="2"/>
        <v>4</v>
      </c>
      <c r="S9" s="44">
        <f t="shared" si="3"/>
        <v>1</v>
      </c>
      <c r="T9" s="40">
        <f t="shared" si="4"/>
        <v>1994</v>
      </c>
      <c r="U9" s="51">
        <v>1</v>
      </c>
      <c r="V9" s="62">
        <v>1</v>
      </c>
      <c r="W9" s="40"/>
      <c r="X9" s="47">
        <v>0</v>
      </c>
      <c r="Y9" s="47">
        <f t="shared" si="6"/>
        <v>1</v>
      </c>
      <c r="Z9" s="40"/>
      <c r="AA9" s="40">
        <f t="shared" si="7"/>
        <v>0</v>
      </c>
      <c r="AB9" s="40"/>
      <c r="AC9" s="40"/>
      <c r="AD9" s="40"/>
      <c r="AE9" s="40"/>
      <c r="AF9" s="40"/>
      <c r="AG9" s="40"/>
      <c r="AH9" s="40">
        <f t="shared" si="8"/>
        <v>0</v>
      </c>
      <c r="AI9" s="40"/>
      <c r="AJ9" s="40"/>
      <c r="AK9" s="40"/>
      <c r="AL9" s="40"/>
      <c r="AM9" s="40"/>
      <c r="AN9" s="40"/>
      <c r="AO9" s="64">
        <f t="shared" si="9"/>
        <v>0</v>
      </c>
      <c r="AP9" s="48">
        <f t="shared" si="10"/>
        <v>1</v>
      </c>
      <c r="AQ9" s="40" t="s">
        <v>296</v>
      </c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67">
        <v>57</v>
      </c>
      <c r="BD9" s="40" t="s">
        <v>91</v>
      </c>
      <c r="BE9" s="40"/>
      <c r="BF9" s="40"/>
      <c r="BG9" s="40"/>
      <c r="BH9" s="44">
        <f t="shared" si="11"/>
        <v>26</v>
      </c>
      <c r="BI9" s="40"/>
      <c r="BJ9" s="48">
        <f t="shared" si="12"/>
        <v>0</v>
      </c>
      <c r="BK9" s="40" t="s">
        <v>290</v>
      </c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</row>
    <row r="10" spans="1:76">
      <c r="A10" s="40">
        <v>20006</v>
      </c>
      <c r="B10" s="40">
        <v>1</v>
      </c>
      <c r="C10" s="40"/>
      <c r="D10" s="40" t="s">
        <v>361</v>
      </c>
      <c r="E10" s="40" t="s">
        <v>83</v>
      </c>
      <c r="F10" s="40" t="s">
        <v>344</v>
      </c>
      <c r="G10" s="40" t="s">
        <v>356</v>
      </c>
      <c r="H10" s="40" t="s">
        <v>362</v>
      </c>
      <c r="I10" s="40" t="s">
        <v>363</v>
      </c>
      <c r="J10" s="40" t="s">
        <v>87</v>
      </c>
      <c r="K10" s="40" t="s">
        <v>362</v>
      </c>
      <c r="L10" s="40">
        <v>50</v>
      </c>
      <c r="M10" s="40">
        <f>VLOOKUP(L10,'[1]償却率（定額法）'!$B$6:$C$104,2)</f>
        <v>0.02</v>
      </c>
      <c r="N10" s="41">
        <v>29677</v>
      </c>
      <c r="O10" s="41">
        <v>29677</v>
      </c>
      <c r="P10" s="61">
        <f t="shared" si="0"/>
        <v>29677</v>
      </c>
      <c r="Q10" s="44">
        <f t="shared" si="1"/>
        <v>1981</v>
      </c>
      <c r="R10" s="44">
        <f t="shared" si="2"/>
        <v>4</v>
      </c>
      <c r="S10" s="44">
        <f t="shared" si="3"/>
        <v>1</v>
      </c>
      <c r="T10" s="40">
        <f t="shared" si="4"/>
        <v>1981</v>
      </c>
      <c r="U10" s="45">
        <v>220520000</v>
      </c>
      <c r="V10" s="62">
        <v>1</v>
      </c>
      <c r="W10" s="40"/>
      <c r="X10" s="47">
        <f>IF(T10&gt;=$O$1,0,ROUND((U10*M10)*(BH10-1),0))</f>
        <v>167595200</v>
      </c>
      <c r="Y10" s="47">
        <f t="shared" si="6"/>
        <v>52924800</v>
      </c>
      <c r="Z10" s="40"/>
      <c r="AA10" s="40">
        <f t="shared" si="7"/>
        <v>0</v>
      </c>
      <c r="AB10" s="40"/>
      <c r="AC10" s="40"/>
      <c r="AD10" s="40"/>
      <c r="AE10" s="40"/>
      <c r="AF10" s="40"/>
      <c r="AG10" s="40"/>
      <c r="AH10" s="40">
        <f t="shared" si="8"/>
        <v>0</v>
      </c>
      <c r="AI10" s="40"/>
      <c r="AJ10" s="40"/>
      <c r="AK10" s="40"/>
      <c r="AL10" s="40"/>
      <c r="AM10" s="40"/>
      <c r="AN10" s="40"/>
      <c r="AO10" s="64">
        <f t="shared" si="9"/>
        <v>4410400</v>
      </c>
      <c r="AP10" s="48">
        <f t="shared" si="10"/>
        <v>48514400</v>
      </c>
      <c r="AQ10" s="40" t="s">
        <v>296</v>
      </c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67">
        <v>95</v>
      </c>
      <c r="BD10" s="40" t="s">
        <v>91</v>
      </c>
      <c r="BE10" s="40"/>
      <c r="BF10" s="40"/>
      <c r="BG10" s="40"/>
      <c r="BH10" s="44">
        <f t="shared" si="11"/>
        <v>39</v>
      </c>
      <c r="BI10" s="40"/>
      <c r="BJ10" s="48">
        <f t="shared" si="12"/>
        <v>172005600</v>
      </c>
      <c r="BK10" s="40" t="s">
        <v>290</v>
      </c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</row>
    <row r="11" spans="1:76">
      <c r="A11" s="40">
        <v>20007</v>
      </c>
      <c r="B11" s="40">
        <v>1</v>
      </c>
      <c r="C11" s="40"/>
      <c r="D11" s="40" t="s">
        <v>364</v>
      </c>
      <c r="E11" s="40" t="s">
        <v>83</v>
      </c>
      <c r="F11" s="40" t="s">
        <v>344</v>
      </c>
      <c r="G11" s="40" t="s">
        <v>356</v>
      </c>
      <c r="H11" s="40" t="s">
        <v>362</v>
      </c>
      <c r="I11" s="40" t="s">
        <v>365</v>
      </c>
      <c r="J11" s="40" t="s">
        <v>87</v>
      </c>
      <c r="K11" s="40" t="s">
        <v>362</v>
      </c>
      <c r="L11" s="40">
        <v>50</v>
      </c>
      <c r="M11" s="40">
        <f>VLOOKUP(L11,'[1]償却率（定額法）'!$B$6:$C$104,2)</f>
        <v>0.02</v>
      </c>
      <c r="N11" s="41">
        <v>29677</v>
      </c>
      <c r="O11" s="41">
        <v>29677</v>
      </c>
      <c r="P11" s="61">
        <f t="shared" si="0"/>
        <v>29677</v>
      </c>
      <c r="Q11" s="44">
        <f t="shared" si="1"/>
        <v>1981</v>
      </c>
      <c r="R11" s="44">
        <f t="shared" si="2"/>
        <v>4</v>
      </c>
      <c r="S11" s="44">
        <f t="shared" si="3"/>
        <v>1</v>
      </c>
      <c r="T11" s="40">
        <f t="shared" si="4"/>
        <v>1981</v>
      </c>
      <c r="U11" s="45">
        <v>1652680000</v>
      </c>
      <c r="V11" s="62">
        <v>1</v>
      </c>
      <c r="W11" s="40"/>
      <c r="X11" s="47">
        <f>IF(T11&gt;=$O$1,0,ROUND((U11*M11)*(BH11-1),0))</f>
        <v>1256036800</v>
      </c>
      <c r="Y11" s="47">
        <f t="shared" si="6"/>
        <v>396643200</v>
      </c>
      <c r="Z11" s="40"/>
      <c r="AA11" s="40">
        <f t="shared" si="7"/>
        <v>0</v>
      </c>
      <c r="AB11" s="40"/>
      <c r="AC11" s="40"/>
      <c r="AD11" s="40"/>
      <c r="AE11" s="40"/>
      <c r="AF11" s="40"/>
      <c r="AG11" s="40"/>
      <c r="AH11" s="40">
        <f t="shared" si="8"/>
        <v>0</v>
      </c>
      <c r="AI11" s="40"/>
      <c r="AJ11" s="40"/>
      <c r="AK11" s="40"/>
      <c r="AL11" s="40"/>
      <c r="AM11" s="40"/>
      <c r="AN11" s="40"/>
      <c r="AO11" s="64">
        <f t="shared" si="9"/>
        <v>33053600</v>
      </c>
      <c r="AP11" s="48">
        <f t="shared" si="10"/>
        <v>363589600</v>
      </c>
      <c r="AQ11" s="40" t="s">
        <v>296</v>
      </c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67">
        <v>1873.4</v>
      </c>
      <c r="BD11" s="40" t="s">
        <v>91</v>
      </c>
      <c r="BE11" s="40"/>
      <c r="BF11" s="40"/>
      <c r="BG11" s="40"/>
      <c r="BH11" s="44">
        <f t="shared" si="11"/>
        <v>39</v>
      </c>
      <c r="BI11" s="40"/>
      <c r="BJ11" s="48">
        <f t="shared" si="12"/>
        <v>1289090400</v>
      </c>
      <c r="BK11" s="40" t="s">
        <v>290</v>
      </c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</row>
    <row r="12" spans="1:76">
      <c r="A12" s="40">
        <v>20008</v>
      </c>
      <c r="B12" s="40">
        <v>1</v>
      </c>
      <c r="C12" s="40"/>
      <c r="D12" s="40" t="s">
        <v>366</v>
      </c>
      <c r="E12" s="40" t="s">
        <v>83</v>
      </c>
      <c r="F12" s="40" t="s">
        <v>344</v>
      </c>
      <c r="G12" s="40" t="s">
        <v>356</v>
      </c>
      <c r="H12" s="40" t="s">
        <v>362</v>
      </c>
      <c r="I12" s="40" t="s">
        <v>367</v>
      </c>
      <c r="J12" s="40" t="s">
        <v>87</v>
      </c>
      <c r="K12" s="40" t="s">
        <v>362</v>
      </c>
      <c r="L12" s="40">
        <v>50</v>
      </c>
      <c r="M12" s="40">
        <f>VLOOKUP(L12,'[1]償却率（定額法）'!$B$6:$C$104,2)</f>
        <v>0.02</v>
      </c>
      <c r="N12" s="41">
        <v>29677</v>
      </c>
      <c r="O12" s="41">
        <v>29677</v>
      </c>
      <c r="P12" s="61">
        <f t="shared" si="0"/>
        <v>29677</v>
      </c>
      <c r="Q12" s="44">
        <f t="shared" si="1"/>
        <v>1981</v>
      </c>
      <c r="R12" s="44">
        <f t="shared" si="2"/>
        <v>4</v>
      </c>
      <c r="S12" s="44">
        <f t="shared" si="3"/>
        <v>1</v>
      </c>
      <c r="T12" s="40">
        <f t="shared" si="4"/>
        <v>1981</v>
      </c>
      <c r="U12" s="45">
        <v>146311000</v>
      </c>
      <c r="V12" s="62">
        <v>1</v>
      </c>
      <c r="W12" s="40"/>
      <c r="X12" s="47">
        <f t="shared" si="5"/>
        <v>111196360</v>
      </c>
      <c r="Y12" s="47">
        <f t="shared" si="6"/>
        <v>35114640</v>
      </c>
      <c r="Z12" s="40"/>
      <c r="AA12" s="40">
        <f t="shared" si="7"/>
        <v>0</v>
      </c>
      <c r="AB12" s="40"/>
      <c r="AC12" s="40"/>
      <c r="AD12" s="40"/>
      <c r="AE12" s="40"/>
      <c r="AF12" s="40"/>
      <c r="AG12" s="40"/>
      <c r="AH12" s="40">
        <f t="shared" si="8"/>
        <v>0</v>
      </c>
      <c r="AI12" s="40"/>
      <c r="AJ12" s="40"/>
      <c r="AK12" s="40"/>
      <c r="AL12" s="40"/>
      <c r="AM12" s="40"/>
      <c r="AN12" s="40"/>
      <c r="AO12" s="64">
        <f t="shared" si="9"/>
        <v>2926220</v>
      </c>
      <c r="AP12" s="48">
        <f t="shared" si="10"/>
        <v>32188420</v>
      </c>
      <c r="AQ12" s="40" t="s">
        <v>296</v>
      </c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67">
        <v>224</v>
      </c>
      <c r="BD12" s="40" t="s">
        <v>91</v>
      </c>
      <c r="BE12" s="40"/>
      <c r="BF12" s="40"/>
      <c r="BG12" s="40"/>
      <c r="BH12" s="44">
        <f t="shared" si="11"/>
        <v>39</v>
      </c>
      <c r="BI12" s="40"/>
      <c r="BJ12" s="48">
        <f t="shared" si="12"/>
        <v>114122580</v>
      </c>
      <c r="BK12" s="40" t="s">
        <v>290</v>
      </c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</row>
    <row r="13" spans="1:76">
      <c r="A13" s="40">
        <v>20009</v>
      </c>
      <c r="B13" s="40">
        <v>1</v>
      </c>
      <c r="C13" s="40"/>
      <c r="D13" s="40" t="s">
        <v>368</v>
      </c>
      <c r="E13" s="40" t="s">
        <v>83</v>
      </c>
      <c r="F13" s="40" t="s">
        <v>344</v>
      </c>
      <c r="G13" s="40" t="s">
        <v>356</v>
      </c>
      <c r="H13" s="40" t="s">
        <v>362</v>
      </c>
      <c r="I13" s="40" t="s">
        <v>369</v>
      </c>
      <c r="J13" s="40" t="s">
        <v>87</v>
      </c>
      <c r="K13" s="40" t="s">
        <v>362</v>
      </c>
      <c r="L13" s="40">
        <v>50</v>
      </c>
      <c r="M13" s="40">
        <f>VLOOKUP(L13,'[1]償却率（定額法）'!$B$6:$C$104,2)</f>
        <v>0.02</v>
      </c>
      <c r="N13" s="41">
        <v>30773</v>
      </c>
      <c r="O13" s="41">
        <v>30773</v>
      </c>
      <c r="P13" s="61">
        <f t="shared" si="0"/>
        <v>30773</v>
      </c>
      <c r="Q13" s="44">
        <f t="shared" si="1"/>
        <v>1984</v>
      </c>
      <c r="R13" s="44">
        <f t="shared" si="2"/>
        <v>4</v>
      </c>
      <c r="S13" s="44">
        <f t="shared" si="3"/>
        <v>1</v>
      </c>
      <c r="T13" s="40">
        <f t="shared" si="4"/>
        <v>1984</v>
      </c>
      <c r="U13" s="45">
        <v>263342000</v>
      </c>
      <c r="V13" s="62">
        <v>1</v>
      </c>
      <c r="W13" s="40"/>
      <c r="X13" s="47">
        <f t="shared" si="5"/>
        <v>184339400</v>
      </c>
      <c r="Y13" s="47">
        <f t="shared" si="6"/>
        <v>79002600</v>
      </c>
      <c r="Z13" s="40"/>
      <c r="AA13" s="40">
        <f t="shared" si="7"/>
        <v>0</v>
      </c>
      <c r="AB13" s="40"/>
      <c r="AC13" s="40"/>
      <c r="AD13" s="40"/>
      <c r="AE13" s="40"/>
      <c r="AF13" s="40"/>
      <c r="AG13" s="40"/>
      <c r="AH13" s="40">
        <f t="shared" si="8"/>
        <v>0</v>
      </c>
      <c r="AI13" s="40"/>
      <c r="AJ13" s="40"/>
      <c r="AK13" s="40"/>
      <c r="AL13" s="40"/>
      <c r="AM13" s="40"/>
      <c r="AN13" s="40"/>
      <c r="AO13" s="64">
        <f t="shared" si="9"/>
        <v>5266840</v>
      </c>
      <c r="AP13" s="48">
        <f t="shared" si="10"/>
        <v>73735760</v>
      </c>
      <c r="AQ13" s="40" t="s">
        <v>336</v>
      </c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67">
        <v>800</v>
      </c>
      <c r="BD13" s="40" t="s">
        <v>91</v>
      </c>
      <c r="BE13" s="40"/>
      <c r="BF13" s="40"/>
      <c r="BG13" s="40"/>
      <c r="BH13" s="44">
        <f t="shared" si="11"/>
        <v>36</v>
      </c>
      <c r="BI13" s="40"/>
      <c r="BJ13" s="48">
        <f t="shared" si="12"/>
        <v>189606240</v>
      </c>
      <c r="BK13" s="40" t="s">
        <v>290</v>
      </c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</row>
    <row r="14" spans="1:76">
      <c r="A14" s="40">
        <v>20010</v>
      </c>
      <c r="B14" s="40">
        <v>1</v>
      </c>
      <c r="C14" s="40"/>
      <c r="D14" s="40" t="s">
        <v>370</v>
      </c>
      <c r="E14" s="40" t="s">
        <v>83</v>
      </c>
      <c r="F14" s="40" t="s">
        <v>344</v>
      </c>
      <c r="G14" s="40" t="s">
        <v>356</v>
      </c>
      <c r="H14" s="40" t="s">
        <v>362</v>
      </c>
      <c r="I14" s="40" t="s">
        <v>371</v>
      </c>
      <c r="J14" s="40" t="s">
        <v>87</v>
      </c>
      <c r="K14" s="40" t="s">
        <v>362</v>
      </c>
      <c r="L14" s="40">
        <v>50</v>
      </c>
      <c r="M14" s="40">
        <f>VLOOKUP(L14,'[1]償却率（定額法）'!$B$6:$C$104,2)</f>
        <v>0.02</v>
      </c>
      <c r="N14" s="41">
        <v>30773</v>
      </c>
      <c r="O14" s="41">
        <v>30773</v>
      </c>
      <c r="P14" s="61">
        <f t="shared" si="0"/>
        <v>30773</v>
      </c>
      <c r="Q14" s="44">
        <f t="shared" si="1"/>
        <v>1984</v>
      </c>
      <c r="R14" s="44">
        <f t="shared" si="2"/>
        <v>4</v>
      </c>
      <c r="S14" s="44">
        <f t="shared" si="3"/>
        <v>1</v>
      </c>
      <c r="T14" s="40">
        <f t="shared" si="4"/>
        <v>1984</v>
      </c>
      <c r="U14" s="45">
        <v>376025000</v>
      </c>
      <c r="V14" s="62">
        <v>1</v>
      </c>
      <c r="W14" s="40"/>
      <c r="X14" s="47">
        <f t="shared" si="5"/>
        <v>263217500</v>
      </c>
      <c r="Y14" s="47">
        <f t="shared" si="6"/>
        <v>112807500</v>
      </c>
      <c r="Z14" s="40"/>
      <c r="AA14" s="40">
        <f t="shared" si="7"/>
        <v>0</v>
      </c>
      <c r="AB14" s="40"/>
      <c r="AC14" s="40"/>
      <c r="AD14" s="40"/>
      <c r="AE14" s="40"/>
      <c r="AF14" s="40"/>
      <c r="AG14" s="40"/>
      <c r="AH14" s="40">
        <f t="shared" si="8"/>
        <v>0</v>
      </c>
      <c r="AI14" s="40"/>
      <c r="AJ14" s="40"/>
      <c r="AK14" s="40"/>
      <c r="AL14" s="40"/>
      <c r="AM14" s="40"/>
      <c r="AN14" s="40"/>
      <c r="AO14" s="64">
        <f t="shared" si="9"/>
        <v>7520500</v>
      </c>
      <c r="AP14" s="48">
        <f t="shared" si="10"/>
        <v>105287000</v>
      </c>
      <c r="AQ14" s="40" t="s">
        <v>336</v>
      </c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67">
        <v>704</v>
      </c>
      <c r="BD14" s="40" t="s">
        <v>91</v>
      </c>
      <c r="BE14" s="40"/>
      <c r="BF14" s="40"/>
      <c r="BG14" s="40"/>
      <c r="BH14" s="44">
        <f t="shared" si="11"/>
        <v>36</v>
      </c>
      <c r="BI14" s="40"/>
      <c r="BJ14" s="48">
        <f t="shared" si="12"/>
        <v>270738000</v>
      </c>
      <c r="BK14" s="40" t="s">
        <v>290</v>
      </c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</row>
    <row r="15" spans="1:76">
      <c r="A15" s="40">
        <v>20011</v>
      </c>
      <c r="B15" s="40">
        <v>1</v>
      </c>
      <c r="C15" s="40"/>
      <c r="D15" s="40" t="s">
        <v>372</v>
      </c>
      <c r="E15" s="40" t="s">
        <v>83</v>
      </c>
      <c r="F15" s="40" t="s">
        <v>344</v>
      </c>
      <c r="G15" s="40" t="s">
        <v>356</v>
      </c>
      <c r="H15" s="40" t="s">
        <v>362</v>
      </c>
      <c r="I15" s="40" t="s">
        <v>373</v>
      </c>
      <c r="J15" s="40" t="s">
        <v>87</v>
      </c>
      <c r="K15" s="40" t="s">
        <v>362</v>
      </c>
      <c r="L15" s="40">
        <v>50</v>
      </c>
      <c r="M15" s="40">
        <f>VLOOKUP(L15,'[1]償却率（定額法）'!$B$6:$C$104,2)</f>
        <v>0.02</v>
      </c>
      <c r="N15" s="41">
        <v>30773</v>
      </c>
      <c r="O15" s="41">
        <v>30773</v>
      </c>
      <c r="P15" s="61">
        <f t="shared" si="0"/>
        <v>30773</v>
      </c>
      <c r="Q15" s="44">
        <f t="shared" si="1"/>
        <v>1984</v>
      </c>
      <c r="R15" s="44">
        <f t="shared" si="2"/>
        <v>4</v>
      </c>
      <c r="S15" s="44">
        <f t="shared" si="3"/>
        <v>1</v>
      </c>
      <c r="T15" s="40">
        <f t="shared" si="4"/>
        <v>1984</v>
      </c>
      <c r="U15" s="45">
        <v>494078000</v>
      </c>
      <c r="V15" s="62">
        <v>1</v>
      </c>
      <c r="W15" s="40"/>
      <c r="X15" s="47">
        <f t="shared" si="5"/>
        <v>345854600</v>
      </c>
      <c r="Y15" s="47">
        <f t="shared" si="6"/>
        <v>148223400</v>
      </c>
      <c r="Z15" s="40"/>
      <c r="AA15" s="40">
        <f t="shared" si="7"/>
        <v>0</v>
      </c>
      <c r="AB15" s="40"/>
      <c r="AC15" s="40"/>
      <c r="AD15" s="40"/>
      <c r="AE15" s="40"/>
      <c r="AF15" s="40"/>
      <c r="AG15" s="40"/>
      <c r="AH15" s="40">
        <f t="shared" si="8"/>
        <v>0</v>
      </c>
      <c r="AI15" s="40"/>
      <c r="AJ15" s="40"/>
      <c r="AK15" s="40"/>
      <c r="AL15" s="40"/>
      <c r="AM15" s="40"/>
      <c r="AN15" s="40"/>
      <c r="AO15" s="64">
        <f t="shared" si="9"/>
        <v>9881560</v>
      </c>
      <c r="AP15" s="48">
        <f t="shared" si="10"/>
        <v>138341840</v>
      </c>
      <c r="AQ15" s="40" t="s">
        <v>336</v>
      </c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67">
        <v>564</v>
      </c>
      <c r="BD15" s="40" t="s">
        <v>91</v>
      </c>
      <c r="BE15" s="40"/>
      <c r="BF15" s="40"/>
      <c r="BG15" s="40"/>
      <c r="BH15" s="44">
        <f t="shared" si="11"/>
        <v>36</v>
      </c>
      <c r="BI15" s="40"/>
      <c r="BJ15" s="48">
        <f t="shared" si="12"/>
        <v>355736160</v>
      </c>
      <c r="BK15" s="40" t="s">
        <v>290</v>
      </c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</row>
    <row r="16" spans="1:76">
      <c r="A16" s="40">
        <v>20012</v>
      </c>
      <c r="B16" s="40">
        <v>1</v>
      </c>
      <c r="C16" s="40"/>
      <c r="D16" s="40" t="s">
        <v>374</v>
      </c>
      <c r="E16" s="40" t="s">
        <v>83</v>
      </c>
      <c r="F16" s="40" t="s">
        <v>344</v>
      </c>
      <c r="G16" s="40" t="s">
        <v>356</v>
      </c>
      <c r="H16" s="40" t="s">
        <v>362</v>
      </c>
      <c r="I16" s="40" t="s">
        <v>375</v>
      </c>
      <c r="J16" s="40" t="s">
        <v>87</v>
      </c>
      <c r="K16" s="40" t="s">
        <v>362</v>
      </c>
      <c r="L16" s="40">
        <v>50</v>
      </c>
      <c r="M16" s="40">
        <f>VLOOKUP(L16,'[1]償却率（定額法）'!$B$6:$C$104,2)</f>
        <v>0.02</v>
      </c>
      <c r="N16" s="41">
        <v>33695</v>
      </c>
      <c r="O16" s="41">
        <v>34060</v>
      </c>
      <c r="P16" s="61">
        <f t="shared" si="0"/>
        <v>34060</v>
      </c>
      <c r="Q16" s="44">
        <f t="shared" si="1"/>
        <v>1993</v>
      </c>
      <c r="R16" s="44">
        <f t="shared" si="2"/>
        <v>4</v>
      </c>
      <c r="S16" s="44">
        <f t="shared" si="3"/>
        <v>1</v>
      </c>
      <c r="T16" s="40">
        <f t="shared" si="4"/>
        <v>1993</v>
      </c>
      <c r="U16" s="51">
        <v>1</v>
      </c>
      <c r="V16" s="62">
        <v>1</v>
      </c>
      <c r="W16" s="40"/>
      <c r="X16" s="47">
        <v>0</v>
      </c>
      <c r="Y16" s="47">
        <f t="shared" si="6"/>
        <v>1</v>
      </c>
      <c r="Z16" s="40"/>
      <c r="AA16" s="40">
        <f t="shared" si="7"/>
        <v>0</v>
      </c>
      <c r="AB16" s="40"/>
      <c r="AC16" s="40"/>
      <c r="AD16" s="40"/>
      <c r="AE16" s="40"/>
      <c r="AF16" s="40"/>
      <c r="AG16" s="40"/>
      <c r="AH16" s="40">
        <f t="shared" si="8"/>
        <v>0</v>
      </c>
      <c r="AI16" s="40"/>
      <c r="AJ16" s="40"/>
      <c r="AK16" s="40"/>
      <c r="AL16" s="40"/>
      <c r="AM16" s="40"/>
      <c r="AN16" s="40"/>
      <c r="AO16" s="64">
        <f t="shared" si="9"/>
        <v>0</v>
      </c>
      <c r="AP16" s="48">
        <f t="shared" si="10"/>
        <v>1</v>
      </c>
      <c r="AQ16" s="40" t="s">
        <v>336</v>
      </c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67">
        <v>600</v>
      </c>
      <c r="BD16" s="40" t="s">
        <v>91</v>
      </c>
      <c r="BE16" s="40"/>
      <c r="BF16" s="40"/>
      <c r="BG16" s="40"/>
      <c r="BH16" s="44">
        <f t="shared" si="11"/>
        <v>27</v>
      </c>
      <c r="BI16" s="40"/>
      <c r="BJ16" s="48">
        <f t="shared" si="12"/>
        <v>0</v>
      </c>
      <c r="BK16" s="40" t="s">
        <v>290</v>
      </c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</row>
    <row r="17" spans="1:76">
      <c r="A17" s="40">
        <v>20013</v>
      </c>
      <c r="B17" s="40">
        <v>1</v>
      </c>
      <c r="C17" s="40"/>
      <c r="D17" s="40" t="s">
        <v>376</v>
      </c>
      <c r="E17" s="40" t="s">
        <v>83</v>
      </c>
      <c r="F17" s="40" t="s">
        <v>344</v>
      </c>
      <c r="G17" s="40" t="s">
        <v>356</v>
      </c>
      <c r="H17" s="40" t="s">
        <v>362</v>
      </c>
      <c r="I17" s="40" t="s">
        <v>377</v>
      </c>
      <c r="J17" s="40" t="s">
        <v>87</v>
      </c>
      <c r="K17" s="40" t="s">
        <v>362</v>
      </c>
      <c r="L17" s="40">
        <v>50</v>
      </c>
      <c r="M17" s="40">
        <f>VLOOKUP(L17,'[1]償却率（定額法）'!$B$6:$C$104,2)</f>
        <v>0.02</v>
      </c>
      <c r="N17" s="41">
        <v>34425</v>
      </c>
      <c r="O17" s="41">
        <v>34425</v>
      </c>
      <c r="P17" s="61">
        <f t="shared" si="0"/>
        <v>34425</v>
      </c>
      <c r="Q17" s="44">
        <f t="shared" si="1"/>
        <v>1994</v>
      </c>
      <c r="R17" s="44">
        <f t="shared" si="2"/>
        <v>4</v>
      </c>
      <c r="S17" s="44">
        <f t="shared" si="3"/>
        <v>1</v>
      </c>
      <c r="T17" s="40">
        <f t="shared" si="4"/>
        <v>1994</v>
      </c>
      <c r="U17" s="45">
        <v>56542000</v>
      </c>
      <c r="V17" s="62">
        <v>1</v>
      </c>
      <c r="W17" s="40"/>
      <c r="X17" s="47">
        <f t="shared" si="5"/>
        <v>28271000</v>
      </c>
      <c r="Y17" s="47">
        <f t="shared" si="6"/>
        <v>28271000</v>
      </c>
      <c r="Z17" s="40"/>
      <c r="AA17" s="40">
        <f t="shared" si="7"/>
        <v>0</v>
      </c>
      <c r="AB17" s="40"/>
      <c r="AC17" s="40"/>
      <c r="AD17" s="40"/>
      <c r="AE17" s="40"/>
      <c r="AF17" s="40"/>
      <c r="AG17" s="40"/>
      <c r="AH17" s="40">
        <f t="shared" si="8"/>
        <v>0</v>
      </c>
      <c r="AI17" s="40"/>
      <c r="AJ17" s="40"/>
      <c r="AK17" s="40"/>
      <c r="AL17" s="40"/>
      <c r="AM17" s="40"/>
      <c r="AN17" s="40"/>
      <c r="AO17" s="64">
        <f t="shared" si="9"/>
        <v>1130840</v>
      </c>
      <c r="AP17" s="48">
        <f t="shared" si="10"/>
        <v>27140160</v>
      </c>
      <c r="AQ17" s="40" t="s">
        <v>296</v>
      </c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67">
        <v>393.9</v>
      </c>
      <c r="BD17" s="40" t="s">
        <v>91</v>
      </c>
      <c r="BE17" s="40"/>
      <c r="BF17" s="40"/>
      <c r="BG17" s="40"/>
      <c r="BH17" s="44">
        <f t="shared" si="11"/>
        <v>26</v>
      </c>
      <c r="BI17" s="40"/>
      <c r="BJ17" s="48">
        <f t="shared" si="12"/>
        <v>29401840</v>
      </c>
      <c r="BK17" s="40" t="s">
        <v>290</v>
      </c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</row>
    <row r="18" spans="1:76">
      <c r="A18" s="40">
        <v>20014</v>
      </c>
      <c r="B18" s="40">
        <v>1</v>
      </c>
      <c r="C18" s="40"/>
      <c r="D18" s="40" t="s">
        <v>378</v>
      </c>
      <c r="E18" s="40" t="s">
        <v>83</v>
      </c>
      <c r="F18" s="40" t="s">
        <v>344</v>
      </c>
      <c r="G18" s="40" t="s">
        <v>356</v>
      </c>
      <c r="H18" s="40" t="s">
        <v>362</v>
      </c>
      <c r="I18" s="40" t="s">
        <v>379</v>
      </c>
      <c r="J18" s="40" t="s">
        <v>87</v>
      </c>
      <c r="K18" s="40" t="s">
        <v>362</v>
      </c>
      <c r="L18" s="40">
        <v>50</v>
      </c>
      <c r="M18" s="40">
        <f>VLOOKUP(L18,'[1]償却率（定額法）'!$B$6:$C$104,2)</f>
        <v>0.02</v>
      </c>
      <c r="N18" s="41">
        <v>34425</v>
      </c>
      <c r="O18" s="41">
        <v>34425</v>
      </c>
      <c r="P18" s="61">
        <f t="shared" si="0"/>
        <v>34425</v>
      </c>
      <c r="Q18" s="44">
        <f t="shared" si="1"/>
        <v>1994</v>
      </c>
      <c r="R18" s="44">
        <f t="shared" si="2"/>
        <v>4</v>
      </c>
      <c r="S18" s="44">
        <f t="shared" si="3"/>
        <v>1</v>
      </c>
      <c r="T18" s="40">
        <f t="shared" si="4"/>
        <v>1994</v>
      </c>
      <c r="U18" s="45">
        <v>46191000</v>
      </c>
      <c r="V18" s="62">
        <v>1</v>
      </c>
      <c r="W18" s="40"/>
      <c r="X18" s="47">
        <f t="shared" si="5"/>
        <v>23095500</v>
      </c>
      <c r="Y18" s="47">
        <f t="shared" si="6"/>
        <v>23095500</v>
      </c>
      <c r="Z18" s="40"/>
      <c r="AA18" s="40">
        <f t="shared" si="7"/>
        <v>0</v>
      </c>
      <c r="AB18" s="40"/>
      <c r="AC18" s="40"/>
      <c r="AD18" s="40"/>
      <c r="AE18" s="40"/>
      <c r="AF18" s="40"/>
      <c r="AG18" s="40"/>
      <c r="AH18" s="40">
        <f t="shared" si="8"/>
        <v>0</v>
      </c>
      <c r="AI18" s="40"/>
      <c r="AJ18" s="40"/>
      <c r="AK18" s="40"/>
      <c r="AL18" s="40"/>
      <c r="AM18" s="40"/>
      <c r="AN18" s="40"/>
      <c r="AO18" s="64">
        <f t="shared" si="9"/>
        <v>923820</v>
      </c>
      <c r="AP18" s="48">
        <f t="shared" si="10"/>
        <v>22171680</v>
      </c>
      <c r="AQ18" s="40" t="s">
        <v>296</v>
      </c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67">
        <v>927.21600000000001</v>
      </c>
      <c r="BD18" s="40" t="s">
        <v>91</v>
      </c>
      <c r="BE18" s="40"/>
      <c r="BF18" s="40"/>
      <c r="BG18" s="40"/>
      <c r="BH18" s="44">
        <f t="shared" si="11"/>
        <v>26</v>
      </c>
      <c r="BI18" s="40"/>
      <c r="BJ18" s="48">
        <f t="shared" si="12"/>
        <v>24019320</v>
      </c>
      <c r="BK18" s="40" t="s">
        <v>290</v>
      </c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</row>
    <row r="19" spans="1:76">
      <c r="A19" s="40">
        <v>20015</v>
      </c>
      <c r="B19" s="40">
        <v>1</v>
      </c>
      <c r="C19" s="40"/>
      <c r="D19" s="40" t="s">
        <v>380</v>
      </c>
      <c r="E19" s="40" t="s">
        <v>83</v>
      </c>
      <c r="F19" s="40" t="s">
        <v>344</v>
      </c>
      <c r="G19" s="40" t="s">
        <v>356</v>
      </c>
      <c r="H19" s="40" t="s">
        <v>362</v>
      </c>
      <c r="I19" s="40" t="s">
        <v>381</v>
      </c>
      <c r="J19" s="40" t="s">
        <v>87</v>
      </c>
      <c r="K19" s="40" t="s">
        <v>362</v>
      </c>
      <c r="L19" s="40">
        <v>50</v>
      </c>
      <c r="M19" s="40">
        <f>VLOOKUP(L19,'[1]償却率（定額法）'!$B$6:$C$104,2)</f>
        <v>0.02</v>
      </c>
      <c r="N19" s="41">
        <v>33695</v>
      </c>
      <c r="O19" s="41">
        <v>38443</v>
      </c>
      <c r="P19" s="61">
        <f t="shared" si="0"/>
        <v>38443</v>
      </c>
      <c r="Q19" s="44">
        <f t="shared" si="1"/>
        <v>2005</v>
      </c>
      <c r="R19" s="44">
        <f t="shared" si="2"/>
        <v>4</v>
      </c>
      <c r="S19" s="44">
        <f t="shared" si="3"/>
        <v>1</v>
      </c>
      <c r="T19" s="40">
        <f t="shared" si="4"/>
        <v>2005</v>
      </c>
      <c r="U19" s="45">
        <v>1826220000</v>
      </c>
      <c r="V19" s="62">
        <v>1</v>
      </c>
      <c r="W19" s="40"/>
      <c r="X19" s="47">
        <f t="shared" si="5"/>
        <v>511341600</v>
      </c>
      <c r="Y19" s="47">
        <f t="shared" si="6"/>
        <v>1314878400</v>
      </c>
      <c r="Z19" s="40"/>
      <c r="AA19" s="40">
        <f t="shared" si="7"/>
        <v>0</v>
      </c>
      <c r="AB19" s="40"/>
      <c r="AC19" s="40"/>
      <c r="AD19" s="40"/>
      <c r="AE19" s="40"/>
      <c r="AF19" s="40"/>
      <c r="AG19" s="40"/>
      <c r="AH19" s="40">
        <f t="shared" si="8"/>
        <v>0</v>
      </c>
      <c r="AI19" s="40"/>
      <c r="AJ19" s="40"/>
      <c r="AK19" s="40"/>
      <c r="AL19" s="40"/>
      <c r="AM19" s="40"/>
      <c r="AN19" s="40"/>
      <c r="AO19" s="64">
        <f t="shared" si="9"/>
        <v>36524400</v>
      </c>
      <c r="AP19" s="48">
        <f t="shared" si="10"/>
        <v>1278354000</v>
      </c>
      <c r="AQ19" s="40" t="s">
        <v>296</v>
      </c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67">
        <v>1832.97</v>
      </c>
      <c r="BD19" s="40" t="s">
        <v>91</v>
      </c>
      <c r="BE19" s="40"/>
      <c r="BF19" s="40"/>
      <c r="BG19" s="40"/>
      <c r="BH19" s="44">
        <f t="shared" si="11"/>
        <v>15</v>
      </c>
      <c r="BI19" s="40"/>
      <c r="BJ19" s="48">
        <f t="shared" si="12"/>
        <v>547866000</v>
      </c>
      <c r="BK19" s="40" t="s">
        <v>290</v>
      </c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</row>
    <row r="20" spans="1:76">
      <c r="A20" s="40">
        <v>20016</v>
      </c>
      <c r="B20" s="40">
        <v>1</v>
      </c>
      <c r="C20" s="40"/>
      <c r="D20" s="40" t="s">
        <v>382</v>
      </c>
      <c r="E20" s="40" t="s">
        <v>83</v>
      </c>
      <c r="F20" s="40" t="s">
        <v>344</v>
      </c>
      <c r="G20" s="40" t="s">
        <v>356</v>
      </c>
      <c r="H20" s="40" t="s">
        <v>362</v>
      </c>
      <c r="I20" s="40" t="s">
        <v>383</v>
      </c>
      <c r="J20" s="40" t="s">
        <v>87</v>
      </c>
      <c r="K20" s="40" t="s">
        <v>362</v>
      </c>
      <c r="L20" s="40">
        <v>50</v>
      </c>
      <c r="M20" s="40">
        <f>VLOOKUP(L20,'[1]償却率（定額法）'!$B$6:$C$104,2)</f>
        <v>0.02</v>
      </c>
      <c r="N20" s="41">
        <v>36617</v>
      </c>
      <c r="O20" s="41">
        <v>38443</v>
      </c>
      <c r="P20" s="61">
        <f t="shared" si="0"/>
        <v>38443</v>
      </c>
      <c r="Q20" s="44">
        <f t="shared" si="1"/>
        <v>2005</v>
      </c>
      <c r="R20" s="44">
        <f t="shared" si="2"/>
        <v>4</v>
      </c>
      <c r="S20" s="44">
        <f t="shared" si="3"/>
        <v>1</v>
      </c>
      <c r="T20" s="40">
        <f t="shared" si="4"/>
        <v>2005</v>
      </c>
      <c r="U20" s="45">
        <v>153421000</v>
      </c>
      <c r="V20" s="62">
        <v>1</v>
      </c>
      <c r="W20" s="40"/>
      <c r="X20" s="47">
        <f t="shared" si="5"/>
        <v>42957880</v>
      </c>
      <c r="Y20" s="47">
        <f t="shared" si="6"/>
        <v>110463120</v>
      </c>
      <c r="Z20" s="40"/>
      <c r="AA20" s="40">
        <f t="shared" si="7"/>
        <v>0</v>
      </c>
      <c r="AB20" s="40"/>
      <c r="AC20" s="40"/>
      <c r="AD20" s="40"/>
      <c r="AE20" s="40"/>
      <c r="AF20" s="40"/>
      <c r="AG20" s="40"/>
      <c r="AH20" s="40">
        <f t="shared" si="8"/>
        <v>0</v>
      </c>
      <c r="AI20" s="40"/>
      <c r="AJ20" s="40"/>
      <c r="AK20" s="40"/>
      <c r="AL20" s="40"/>
      <c r="AM20" s="40"/>
      <c r="AN20" s="40"/>
      <c r="AO20" s="64">
        <f t="shared" si="9"/>
        <v>3068420</v>
      </c>
      <c r="AP20" s="48">
        <f t="shared" si="10"/>
        <v>107394700</v>
      </c>
      <c r="AQ20" s="40" t="s">
        <v>296</v>
      </c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67">
        <v>520.86</v>
      </c>
      <c r="BD20" s="40" t="s">
        <v>91</v>
      </c>
      <c r="BE20" s="40"/>
      <c r="BF20" s="40"/>
      <c r="BG20" s="40"/>
      <c r="BH20" s="44">
        <f t="shared" si="11"/>
        <v>15</v>
      </c>
      <c r="BI20" s="40"/>
      <c r="BJ20" s="48">
        <f t="shared" si="12"/>
        <v>46026300</v>
      </c>
      <c r="BK20" s="40" t="s">
        <v>290</v>
      </c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</row>
    <row r="21" spans="1:76">
      <c r="A21" s="40">
        <v>20017</v>
      </c>
      <c r="B21" s="40">
        <v>1</v>
      </c>
      <c r="C21" s="40"/>
      <c r="D21" s="40" t="s">
        <v>384</v>
      </c>
      <c r="E21" s="40" t="s">
        <v>83</v>
      </c>
      <c r="F21" s="40" t="s">
        <v>344</v>
      </c>
      <c r="G21" s="40" t="s">
        <v>385</v>
      </c>
      <c r="H21" s="40" t="s">
        <v>386</v>
      </c>
      <c r="I21" s="40" t="s">
        <v>387</v>
      </c>
      <c r="J21" s="40" t="s">
        <v>87</v>
      </c>
      <c r="K21" s="40" t="s">
        <v>388</v>
      </c>
      <c r="L21" s="40">
        <v>50</v>
      </c>
      <c r="M21" s="40">
        <f>VLOOKUP(L21,'[1]償却率（定額法）'!$B$6:$C$104,2)</f>
        <v>0.02</v>
      </c>
      <c r="N21" s="41">
        <v>29677</v>
      </c>
      <c r="O21" s="41">
        <v>41000</v>
      </c>
      <c r="P21" s="61">
        <f t="shared" si="0"/>
        <v>41000</v>
      </c>
      <c r="Q21" s="44">
        <f t="shared" si="1"/>
        <v>2012</v>
      </c>
      <c r="R21" s="44">
        <f t="shared" si="2"/>
        <v>4</v>
      </c>
      <c r="S21" s="44">
        <f t="shared" si="3"/>
        <v>1</v>
      </c>
      <c r="T21" s="40">
        <f t="shared" si="4"/>
        <v>2012</v>
      </c>
      <c r="U21" s="45">
        <v>244559000</v>
      </c>
      <c r="V21" s="62">
        <v>1</v>
      </c>
      <c r="W21" s="40"/>
      <c r="X21" s="47">
        <f t="shared" si="5"/>
        <v>34238260</v>
      </c>
      <c r="Y21" s="47">
        <f t="shared" si="6"/>
        <v>210320740</v>
      </c>
      <c r="Z21" s="40"/>
      <c r="AA21" s="40">
        <f t="shared" si="7"/>
        <v>0</v>
      </c>
      <c r="AB21" s="40"/>
      <c r="AC21" s="40"/>
      <c r="AD21" s="40"/>
      <c r="AE21" s="40"/>
      <c r="AF21" s="40"/>
      <c r="AG21" s="40"/>
      <c r="AH21" s="40">
        <f t="shared" si="8"/>
        <v>0</v>
      </c>
      <c r="AI21" s="40"/>
      <c r="AJ21" s="40"/>
      <c r="AK21" s="40"/>
      <c r="AL21" s="40"/>
      <c r="AM21" s="40"/>
      <c r="AN21" s="40"/>
      <c r="AO21" s="64">
        <f t="shared" si="9"/>
        <v>4891180</v>
      </c>
      <c r="AP21" s="48">
        <f t="shared" si="10"/>
        <v>205429560</v>
      </c>
      <c r="AQ21" s="40" t="s">
        <v>296</v>
      </c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67">
        <v>1878</v>
      </c>
      <c r="BD21" s="40" t="s">
        <v>91</v>
      </c>
      <c r="BE21" s="40"/>
      <c r="BF21" s="40"/>
      <c r="BG21" s="40"/>
      <c r="BH21" s="44">
        <f t="shared" si="11"/>
        <v>8</v>
      </c>
      <c r="BI21" s="40"/>
      <c r="BJ21" s="48">
        <f t="shared" si="12"/>
        <v>39129440</v>
      </c>
      <c r="BK21" s="40" t="s">
        <v>290</v>
      </c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</row>
    <row r="22" spans="1:76">
      <c r="A22" s="40">
        <v>20018</v>
      </c>
      <c r="B22" s="40">
        <v>1</v>
      </c>
      <c r="C22" s="40"/>
      <c r="D22" s="40" t="s">
        <v>389</v>
      </c>
      <c r="E22" s="40" t="s">
        <v>83</v>
      </c>
      <c r="F22" s="40" t="s">
        <v>344</v>
      </c>
      <c r="G22" s="40" t="s">
        <v>385</v>
      </c>
      <c r="H22" s="40" t="s">
        <v>386</v>
      </c>
      <c r="I22" s="40" t="s">
        <v>390</v>
      </c>
      <c r="J22" s="40" t="s">
        <v>87</v>
      </c>
      <c r="K22" s="40" t="s">
        <v>388</v>
      </c>
      <c r="L22" s="40">
        <v>50</v>
      </c>
      <c r="M22" s="40">
        <f>VLOOKUP(L22,'[1]償却率（定額法）'!$B$6:$C$104,2)</f>
        <v>0.02</v>
      </c>
      <c r="N22" s="41">
        <v>33695</v>
      </c>
      <c r="O22" s="41">
        <v>34425</v>
      </c>
      <c r="P22" s="61">
        <f t="shared" si="0"/>
        <v>34425</v>
      </c>
      <c r="Q22" s="44">
        <f t="shared" si="1"/>
        <v>1994</v>
      </c>
      <c r="R22" s="44">
        <f t="shared" si="2"/>
        <v>4</v>
      </c>
      <c r="S22" s="44">
        <f t="shared" si="3"/>
        <v>1</v>
      </c>
      <c r="T22" s="40">
        <f t="shared" si="4"/>
        <v>1994</v>
      </c>
      <c r="U22" s="51">
        <v>1</v>
      </c>
      <c r="V22" s="62">
        <v>1</v>
      </c>
      <c r="W22" s="40"/>
      <c r="X22" s="47">
        <v>0</v>
      </c>
      <c r="Y22" s="47">
        <f t="shared" si="6"/>
        <v>1</v>
      </c>
      <c r="Z22" s="40"/>
      <c r="AA22" s="40">
        <f t="shared" si="7"/>
        <v>0</v>
      </c>
      <c r="AB22" s="40"/>
      <c r="AC22" s="40"/>
      <c r="AD22" s="40"/>
      <c r="AE22" s="40"/>
      <c r="AF22" s="40"/>
      <c r="AG22" s="40"/>
      <c r="AH22" s="40">
        <f t="shared" si="8"/>
        <v>0</v>
      </c>
      <c r="AI22" s="40"/>
      <c r="AJ22" s="40"/>
      <c r="AK22" s="40"/>
      <c r="AL22" s="40"/>
      <c r="AM22" s="40"/>
      <c r="AN22" s="40"/>
      <c r="AO22" s="64">
        <f t="shared" si="9"/>
        <v>0</v>
      </c>
      <c r="AP22" s="48">
        <f t="shared" si="10"/>
        <v>1</v>
      </c>
      <c r="AQ22" s="40" t="s">
        <v>296</v>
      </c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67">
        <v>4585</v>
      </c>
      <c r="BD22" s="40" t="s">
        <v>91</v>
      </c>
      <c r="BE22" s="40"/>
      <c r="BF22" s="40"/>
      <c r="BG22" s="40"/>
      <c r="BH22" s="44">
        <f t="shared" si="11"/>
        <v>26</v>
      </c>
      <c r="BI22" s="40"/>
      <c r="BJ22" s="48">
        <f t="shared" si="12"/>
        <v>0</v>
      </c>
      <c r="BK22" s="40" t="s">
        <v>290</v>
      </c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</row>
    <row r="23" spans="1:76">
      <c r="A23" s="40">
        <v>20019</v>
      </c>
      <c r="B23" s="40">
        <v>1</v>
      </c>
      <c r="C23" s="40"/>
      <c r="D23" s="40" t="s">
        <v>391</v>
      </c>
      <c r="E23" s="40" t="s">
        <v>83</v>
      </c>
      <c r="F23" s="40" t="s">
        <v>344</v>
      </c>
      <c r="G23" s="40" t="s">
        <v>392</v>
      </c>
      <c r="H23" s="40" t="s">
        <v>393</v>
      </c>
      <c r="I23" s="40" t="s">
        <v>394</v>
      </c>
      <c r="J23" s="40" t="s">
        <v>87</v>
      </c>
      <c r="K23" s="40" t="s">
        <v>393</v>
      </c>
      <c r="L23" s="40">
        <v>60</v>
      </c>
      <c r="M23" s="40">
        <f>VLOOKUP(L23,'[1]償却率（定額法）'!$B$6:$C$104,2)</f>
        <v>1.7000000000000001E-2</v>
      </c>
      <c r="N23" s="41">
        <v>29312</v>
      </c>
      <c r="O23" s="41">
        <v>30407</v>
      </c>
      <c r="P23" s="61">
        <f t="shared" si="0"/>
        <v>30407</v>
      </c>
      <c r="Q23" s="44">
        <f t="shared" si="1"/>
        <v>1983</v>
      </c>
      <c r="R23" s="44">
        <f t="shared" si="2"/>
        <v>4</v>
      </c>
      <c r="S23" s="44">
        <f t="shared" si="3"/>
        <v>1</v>
      </c>
      <c r="T23" s="40">
        <f t="shared" si="4"/>
        <v>1983</v>
      </c>
      <c r="U23" s="45">
        <v>567071000</v>
      </c>
      <c r="V23" s="62">
        <v>1</v>
      </c>
      <c r="W23" s="40"/>
      <c r="X23" s="47">
        <f t="shared" si="5"/>
        <v>347047452</v>
      </c>
      <c r="Y23" s="47">
        <f t="shared" si="6"/>
        <v>220023548</v>
      </c>
      <c r="Z23" s="40"/>
      <c r="AA23" s="40">
        <f t="shared" si="7"/>
        <v>0</v>
      </c>
      <c r="AB23" s="40"/>
      <c r="AC23" s="40"/>
      <c r="AD23" s="40"/>
      <c r="AE23" s="40"/>
      <c r="AF23" s="40"/>
      <c r="AG23" s="40"/>
      <c r="AH23" s="40">
        <f t="shared" si="8"/>
        <v>0</v>
      </c>
      <c r="AI23" s="40"/>
      <c r="AJ23" s="40"/>
      <c r="AK23" s="40"/>
      <c r="AL23" s="40"/>
      <c r="AM23" s="40"/>
      <c r="AN23" s="40"/>
      <c r="AO23" s="64">
        <f t="shared" si="9"/>
        <v>9640207</v>
      </c>
      <c r="AP23" s="48">
        <f t="shared" si="10"/>
        <v>210383341</v>
      </c>
      <c r="AQ23" s="40" t="s">
        <v>296</v>
      </c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67">
        <v>45009</v>
      </c>
      <c r="BD23" s="40" t="s">
        <v>91</v>
      </c>
      <c r="BE23" s="40"/>
      <c r="BF23" s="40"/>
      <c r="BG23" s="40"/>
      <c r="BH23" s="44">
        <f t="shared" si="11"/>
        <v>37</v>
      </c>
      <c r="BI23" s="40"/>
      <c r="BJ23" s="48">
        <f t="shared" si="12"/>
        <v>356687659</v>
      </c>
      <c r="BK23" s="40" t="s">
        <v>290</v>
      </c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</row>
    <row r="24" spans="1:76">
      <c r="A24" s="40">
        <v>20020</v>
      </c>
      <c r="B24" s="40">
        <v>1</v>
      </c>
      <c r="C24" s="40"/>
      <c r="D24" s="40" t="s">
        <v>395</v>
      </c>
      <c r="E24" s="40" t="s">
        <v>83</v>
      </c>
      <c r="F24" s="40" t="s">
        <v>344</v>
      </c>
      <c r="G24" s="40" t="s">
        <v>392</v>
      </c>
      <c r="H24" s="40" t="s">
        <v>393</v>
      </c>
      <c r="I24" s="40" t="s">
        <v>396</v>
      </c>
      <c r="J24" s="40" t="s">
        <v>87</v>
      </c>
      <c r="K24" s="40" t="s">
        <v>393</v>
      </c>
      <c r="L24" s="40">
        <v>60</v>
      </c>
      <c r="M24" s="40">
        <f>VLOOKUP(L24,'[1]償却率（定額法）'!$B$6:$C$104,2)</f>
        <v>1.7000000000000001E-2</v>
      </c>
      <c r="N24" s="41">
        <v>29677</v>
      </c>
      <c r="O24" s="41">
        <v>30407</v>
      </c>
      <c r="P24" s="61">
        <f t="shared" si="0"/>
        <v>30407</v>
      </c>
      <c r="Q24" s="44">
        <f t="shared" si="1"/>
        <v>1983</v>
      </c>
      <c r="R24" s="44">
        <f t="shared" si="2"/>
        <v>4</v>
      </c>
      <c r="S24" s="44">
        <f t="shared" si="3"/>
        <v>1</v>
      </c>
      <c r="T24" s="40">
        <f t="shared" si="4"/>
        <v>1983</v>
      </c>
      <c r="U24" s="45">
        <v>8556000</v>
      </c>
      <c r="V24" s="62">
        <v>1</v>
      </c>
      <c r="W24" s="40"/>
      <c r="X24" s="47">
        <f>IF(T24&gt;=$O$1,0,ROUND((U24*M24)*(BH24-1),0))</f>
        <v>5236272</v>
      </c>
      <c r="Y24" s="47">
        <f t="shared" si="6"/>
        <v>3319728</v>
      </c>
      <c r="Z24" s="40"/>
      <c r="AA24" s="40">
        <f t="shared" si="7"/>
        <v>0</v>
      </c>
      <c r="AB24" s="40"/>
      <c r="AC24" s="40"/>
      <c r="AD24" s="40"/>
      <c r="AE24" s="40"/>
      <c r="AF24" s="40"/>
      <c r="AG24" s="40"/>
      <c r="AH24" s="40">
        <f t="shared" si="8"/>
        <v>0</v>
      </c>
      <c r="AI24" s="40"/>
      <c r="AJ24" s="40"/>
      <c r="AK24" s="40"/>
      <c r="AL24" s="40"/>
      <c r="AM24" s="40"/>
      <c r="AN24" s="40"/>
      <c r="AO24" s="64">
        <f t="shared" si="9"/>
        <v>145452</v>
      </c>
      <c r="AP24" s="48">
        <f t="shared" si="10"/>
        <v>3174276</v>
      </c>
      <c r="AQ24" s="40" t="s">
        <v>296</v>
      </c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67">
        <v>840</v>
      </c>
      <c r="BD24" s="40" t="s">
        <v>91</v>
      </c>
      <c r="BE24" s="40"/>
      <c r="BF24" s="40"/>
      <c r="BG24" s="40"/>
      <c r="BH24" s="44">
        <f t="shared" si="11"/>
        <v>37</v>
      </c>
      <c r="BI24" s="40"/>
      <c r="BJ24" s="48">
        <f t="shared" si="12"/>
        <v>5381724</v>
      </c>
      <c r="BK24" s="40" t="s">
        <v>290</v>
      </c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</row>
    <row r="25" spans="1:76">
      <c r="A25" s="40">
        <v>20021</v>
      </c>
      <c r="B25" s="40">
        <v>1</v>
      </c>
      <c r="C25" s="40"/>
      <c r="D25" s="40" t="s">
        <v>397</v>
      </c>
      <c r="E25" s="40" t="s">
        <v>83</v>
      </c>
      <c r="F25" s="40" t="s">
        <v>344</v>
      </c>
      <c r="G25" s="40" t="s">
        <v>392</v>
      </c>
      <c r="H25" s="40" t="s">
        <v>393</v>
      </c>
      <c r="I25" s="40" t="s">
        <v>398</v>
      </c>
      <c r="J25" s="40" t="s">
        <v>87</v>
      </c>
      <c r="K25" s="40" t="s">
        <v>393</v>
      </c>
      <c r="L25" s="40">
        <v>60</v>
      </c>
      <c r="M25" s="40">
        <f>VLOOKUP(L25,'[1]償却率（定額法）'!$B$6:$C$104,2)</f>
        <v>1.7000000000000001E-2</v>
      </c>
      <c r="N25" s="41">
        <v>33695</v>
      </c>
      <c r="O25" s="41">
        <v>34425</v>
      </c>
      <c r="P25" s="61">
        <f t="shared" si="0"/>
        <v>34425</v>
      </c>
      <c r="Q25" s="44">
        <f t="shared" si="1"/>
        <v>1994</v>
      </c>
      <c r="R25" s="44">
        <f t="shared" si="2"/>
        <v>4</v>
      </c>
      <c r="S25" s="44">
        <f t="shared" si="3"/>
        <v>1</v>
      </c>
      <c r="T25" s="40">
        <f t="shared" si="4"/>
        <v>1994</v>
      </c>
      <c r="U25" s="51">
        <v>1</v>
      </c>
      <c r="V25" s="62">
        <v>1</v>
      </c>
      <c r="W25" s="40"/>
      <c r="X25" s="47">
        <f>IF(T25&gt;=$O$1,0,ROUND((U25*M25)*(BH25-1),0))</f>
        <v>0</v>
      </c>
      <c r="Y25" s="47">
        <f t="shared" si="6"/>
        <v>1</v>
      </c>
      <c r="Z25" s="40"/>
      <c r="AA25" s="40">
        <f t="shared" si="7"/>
        <v>0</v>
      </c>
      <c r="AB25" s="40"/>
      <c r="AC25" s="40"/>
      <c r="AD25" s="40"/>
      <c r="AE25" s="40"/>
      <c r="AF25" s="40"/>
      <c r="AG25" s="40"/>
      <c r="AH25" s="40">
        <f t="shared" si="8"/>
        <v>0</v>
      </c>
      <c r="AI25" s="40"/>
      <c r="AJ25" s="40"/>
      <c r="AK25" s="40"/>
      <c r="AL25" s="40"/>
      <c r="AM25" s="40"/>
      <c r="AN25" s="40"/>
      <c r="AO25" s="64">
        <f t="shared" si="9"/>
        <v>0</v>
      </c>
      <c r="AP25" s="48">
        <f t="shared" si="10"/>
        <v>1</v>
      </c>
      <c r="AQ25" s="40" t="s">
        <v>296</v>
      </c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67">
        <v>2635</v>
      </c>
      <c r="BD25" s="40" t="s">
        <v>91</v>
      </c>
      <c r="BE25" s="40"/>
      <c r="BF25" s="40"/>
      <c r="BG25" s="40"/>
      <c r="BH25" s="44">
        <f t="shared" si="11"/>
        <v>26</v>
      </c>
      <c r="BI25" s="40"/>
      <c r="BJ25" s="48">
        <f t="shared" si="12"/>
        <v>0</v>
      </c>
      <c r="BK25" s="40" t="s">
        <v>290</v>
      </c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</row>
    <row r="26" spans="1:76">
      <c r="A26" s="40">
        <v>20022</v>
      </c>
      <c r="B26" s="40">
        <v>1</v>
      </c>
      <c r="C26" s="40"/>
      <c r="D26" s="40" t="s">
        <v>399</v>
      </c>
      <c r="E26" s="40" t="s">
        <v>83</v>
      </c>
      <c r="F26" s="40" t="s">
        <v>344</v>
      </c>
      <c r="G26" s="40" t="s">
        <v>392</v>
      </c>
      <c r="H26" s="40" t="s">
        <v>393</v>
      </c>
      <c r="I26" s="40" t="s">
        <v>400</v>
      </c>
      <c r="J26" s="40" t="s">
        <v>87</v>
      </c>
      <c r="K26" s="40" t="s">
        <v>393</v>
      </c>
      <c r="L26" s="40">
        <v>60</v>
      </c>
      <c r="M26" s="40">
        <f>VLOOKUP(L26,'[1]償却率（定額法）'!$B$6:$C$104,2)</f>
        <v>1.7000000000000001E-2</v>
      </c>
      <c r="N26" s="41">
        <v>29312</v>
      </c>
      <c r="O26" s="41">
        <v>30407</v>
      </c>
      <c r="P26" s="61">
        <f t="shared" si="0"/>
        <v>30407</v>
      </c>
      <c r="Q26" s="44">
        <f t="shared" si="1"/>
        <v>1983</v>
      </c>
      <c r="R26" s="44">
        <f t="shared" si="2"/>
        <v>4</v>
      </c>
      <c r="S26" s="44">
        <f t="shared" si="3"/>
        <v>1</v>
      </c>
      <c r="T26" s="40">
        <f t="shared" si="4"/>
        <v>1983</v>
      </c>
      <c r="U26" s="51">
        <v>9453000</v>
      </c>
      <c r="V26" s="62">
        <v>1</v>
      </c>
      <c r="W26" s="40"/>
      <c r="X26" s="47">
        <f t="shared" si="5"/>
        <v>5785236</v>
      </c>
      <c r="Y26" s="47">
        <f t="shared" si="6"/>
        <v>3667764</v>
      </c>
      <c r="Z26" s="40"/>
      <c r="AA26" s="40">
        <f t="shared" si="7"/>
        <v>0</v>
      </c>
      <c r="AB26" s="40"/>
      <c r="AC26" s="40"/>
      <c r="AD26" s="40"/>
      <c r="AE26" s="40"/>
      <c r="AF26" s="40"/>
      <c r="AG26" s="40"/>
      <c r="AH26" s="40">
        <f t="shared" si="8"/>
        <v>0</v>
      </c>
      <c r="AI26" s="40"/>
      <c r="AJ26" s="40"/>
      <c r="AK26" s="40"/>
      <c r="AL26" s="40"/>
      <c r="AM26" s="40"/>
      <c r="AN26" s="40"/>
      <c r="AO26" s="64">
        <f t="shared" si="9"/>
        <v>160701</v>
      </c>
      <c r="AP26" s="48">
        <f t="shared" si="10"/>
        <v>3507063</v>
      </c>
      <c r="AQ26" s="40" t="s">
        <v>296</v>
      </c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67">
        <v>1320</v>
      </c>
      <c r="BD26" s="40" t="s">
        <v>91</v>
      </c>
      <c r="BE26" s="40"/>
      <c r="BF26" s="40"/>
      <c r="BG26" s="40"/>
      <c r="BH26" s="44">
        <f t="shared" si="11"/>
        <v>37</v>
      </c>
      <c r="BI26" s="40"/>
      <c r="BJ26" s="48">
        <f t="shared" si="12"/>
        <v>5945937</v>
      </c>
      <c r="BK26" s="40" t="s">
        <v>290</v>
      </c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</row>
    <row r="27" spans="1:76">
      <c r="A27" s="40">
        <v>20023</v>
      </c>
      <c r="B27" s="40">
        <v>1</v>
      </c>
      <c r="C27" s="40"/>
      <c r="D27" s="40" t="s">
        <v>401</v>
      </c>
      <c r="E27" s="40" t="s">
        <v>83</v>
      </c>
      <c r="F27" s="40" t="s">
        <v>344</v>
      </c>
      <c r="G27" s="40" t="s">
        <v>392</v>
      </c>
      <c r="H27" s="40" t="s">
        <v>393</v>
      </c>
      <c r="I27" s="40" t="s">
        <v>402</v>
      </c>
      <c r="J27" s="40" t="s">
        <v>87</v>
      </c>
      <c r="K27" s="40" t="s">
        <v>393</v>
      </c>
      <c r="L27" s="40">
        <v>60</v>
      </c>
      <c r="M27" s="40">
        <f>VLOOKUP(L27,'[1]償却率（定額法）'!$B$6:$C$104,2)</f>
        <v>1.7000000000000001E-2</v>
      </c>
      <c r="N27" s="41">
        <v>33695</v>
      </c>
      <c r="O27" s="41">
        <v>34425</v>
      </c>
      <c r="P27" s="61">
        <f t="shared" si="0"/>
        <v>34425</v>
      </c>
      <c r="Q27" s="44">
        <f t="shared" si="1"/>
        <v>1994</v>
      </c>
      <c r="R27" s="44">
        <f t="shared" si="2"/>
        <v>4</v>
      </c>
      <c r="S27" s="44">
        <f t="shared" si="3"/>
        <v>1</v>
      </c>
      <c r="T27" s="40">
        <f t="shared" si="4"/>
        <v>1994</v>
      </c>
      <c r="U27" s="51">
        <v>1</v>
      </c>
      <c r="V27" s="62">
        <v>1</v>
      </c>
      <c r="W27" s="40"/>
      <c r="X27" s="47">
        <f t="shared" si="5"/>
        <v>0</v>
      </c>
      <c r="Y27" s="47">
        <f t="shared" si="6"/>
        <v>1</v>
      </c>
      <c r="Z27" s="40"/>
      <c r="AA27" s="40">
        <f t="shared" si="7"/>
        <v>0</v>
      </c>
      <c r="AB27" s="40"/>
      <c r="AC27" s="40"/>
      <c r="AD27" s="40"/>
      <c r="AE27" s="40"/>
      <c r="AF27" s="40"/>
      <c r="AG27" s="40"/>
      <c r="AH27" s="40">
        <f t="shared" si="8"/>
        <v>0</v>
      </c>
      <c r="AI27" s="40"/>
      <c r="AJ27" s="40"/>
      <c r="AK27" s="40"/>
      <c r="AL27" s="40"/>
      <c r="AM27" s="40"/>
      <c r="AN27" s="40"/>
      <c r="AO27" s="64">
        <f t="shared" si="9"/>
        <v>0</v>
      </c>
      <c r="AP27" s="48">
        <f t="shared" si="10"/>
        <v>1</v>
      </c>
      <c r="AQ27" s="40" t="s">
        <v>296</v>
      </c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67">
        <v>2763</v>
      </c>
      <c r="BD27" s="40" t="s">
        <v>91</v>
      </c>
      <c r="BE27" s="40"/>
      <c r="BF27" s="40"/>
      <c r="BG27" s="40"/>
      <c r="BH27" s="44">
        <f t="shared" si="11"/>
        <v>26</v>
      </c>
      <c r="BI27" s="40"/>
      <c r="BJ27" s="48">
        <f t="shared" si="12"/>
        <v>0</v>
      </c>
      <c r="BK27" s="40" t="s">
        <v>290</v>
      </c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</row>
    <row r="28" spans="1:76">
      <c r="A28" s="40">
        <v>20024</v>
      </c>
      <c r="B28" s="40">
        <v>1</v>
      </c>
      <c r="C28" s="40"/>
      <c r="D28" s="40" t="s">
        <v>403</v>
      </c>
      <c r="E28" s="40" t="s">
        <v>83</v>
      </c>
      <c r="F28" s="40" t="s">
        <v>344</v>
      </c>
      <c r="G28" s="40" t="s">
        <v>392</v>
      </c>
      <c r="H28" s="40" t="s">
        <v>393</v>
      </c>
      <c r="I28" s="40" t="s">
        <v>404</v>
      </c>
      <c r="J28" s="40" t="s">
        <v>87</v>
      </c>
      <c r="K28" s="40" t="s">
        <v>393</v>
      </c>
      <c r="L28" s="40">
        <v>60</v>
      </c>
      <c r="M28" s="40">
        <f>VLOOKUP(L28,'[1]償却率（定額法）'!$B$6:$C$104,2)</f>
        <v>1.7000000000000001E-2</v>
      </c>
      <c r="N28" s="41">
        <v>29312</v>
      </c>
      <c r="O28" s="41">
        <v>30407</v>
      </c>
      <c r="P28" s="61">
        <f t="shared" si="0"/>
        <v>30407</v>
      </c>
      <c r="Q28" s="44">
        <f t="shared" si="1"/>
        <v>1983</v>
      </c>
      <c r="R28" s="44">
        <f t="shared" si="2"/>
        <v>4</v>
      </c>
      <c r="S28" s="44">
        <f t="shared" si="3"/>
        <v>1</v>
      </c>
      <c r="T28" s="40">
        <f t="shared" si="4"/>
        <v>1983</v>
      </c>
      <c r="U28" s="51">
        <v>9210000</v>
      </c>
      <c r="V28" s="62">
        <v>1</v>
      </c>
      <c r="W28" s="40"/>
      <c r="X28" s="47">
        <f t="shared" si="5"/>
        <v>5636520</v>
      </c>
      <c r="Y28" s="47">
        <f t="shared" si="6"/>
        <v>3573480</v>
      </c>
      <c r="Z28" s="40"/>
      <c r="AA28" s="40">
        <f t="shared" si="7"/>
        <v>0</v>
      </c>
      <c r="AB28" s="40"/>
      <c r="AC28" s="40"/>
      <c r="AD28" s="40"/>
      <c r="AE28" s="40"/>
      <c r="AF28" s="40"/>
      <c r="AG28" s="40"/>
      <c r="AH28" s="40">
        <f t="shared" si="8"/>
        <v>0</v>
      </c>
      <c r="AI28" s="40"/>
      <c r="AJ28" s="40"/>
      <c r="AK28" s="40"/>
      <c r="AL28" s="40"/>
      <c r="AM28" s="40"/>
      <c r="AN28" s="40"/>
      <c r="AO28" s="64">
        <f t="shared" si="9"/>
        <v>156570</v>
      </c>
      <c r="AP28" s="48">
        <f t="shared" si="10"/>
        <v>3416910</v>
      </c>
      <c r="AQ28" s="40" t="s">
        <v>296</v>
      </c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67">
        <v>1340</v>
      </c>
      <c r="BD28" s="40" t="s">
        <v>91</v>
      </c>
      <c r="BE28" s="40"/>
      <c r="BF28" s="40"/>
      <c r="BG28" s="40"/>
      <c r="BH28" s="44">
        <f t="shared" si="11"/>
        <v>37</v>
      </c>
      <c r="BI28" s="40"/>
      <c r="BJ28" s="48">
        <f t="shared" si="12"/>
        <v>5793090</v>
      </c>
      <c r="BK28" s="40" t="s">
        <v>290</v>
      </c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</row>
    <row r="29" spans="1:76">
      <c r="A29" s="40">
        <v>20025</v>
      </c>
      <c r="B29" s="40">
        <v>1</v>
      </c>
      <c r="C29" s="40"/>
      <c r="D29" s="40" t="s">
        <v>405</v>
      </c>
      <c r="E29" s="40" t="s">
        <v>83</v>
      </c>
      <c r="F29" s="40" t="s">
        <v>344</v>
      </c>
      <c r="G29" s="40" t="s">
        <v>392</v>
      </c>
      <c r="H29" s="40" t="s">
        <v>393</v>
      </c>
      <c r="I29" s="40" t="s">
        <v>406</v>
      </c>
      <c r="J29" s="40" t="s">
        <v>87</v>
      </c>
      <c r="K29" s="40" t="s">
        <v>393</v>
      </c>
      <c r="L29" s="40">
        <v>60</v>
      </c>
      <c r="M29" s="40">
        <f>VLOOKUP(L29,'[1]償却率（定額法）'!$B$6:$C$104,2)</f>
        <v>1.7000000000000001E-2</v>
      </c>
      <c r="N29" s="41">
        <v>30407</v>
      </c>
      <c r="O29" s="41">
        <v>30407</v>
      </c>
      <c r="P29" s="61">
        <f t="shared" si="0"/>
        <v>30407</v>
      </c>
      <c r="Q29" s="44">
        <f t="shared" si="1"/>
        <v>1983</v>
      </c>
      <c r="R29" s="44">
        <f t="shared" si="2"/>
        <v>4</v>
      </c>
      <c r="S29" s="44">
        <f t="shared" si="3"/>
        <v>1</v>
      </c>
      <c r="T29" s="40">
        <f t="shared" si="4"/>
        <v>1983</v>
      </c>
      <c r="U29" s="51">
        <v>5561000</v>
      </c>
      <c r="V29" s="62">
        <v>1</v>
      </c>
      <c r="W29" s="40"/>
      <c r="X29" s="47">
        <f t="shared" si="5"/>
        <v>3403332</v>
      </c>
      <c r="Y29" s="47">
        <f t="shared" si="6"/>
        <v>2157668</v>
      </c>
      <c r="Z29" s="40"/>
      <c r="AA29" s="40">
        <f t="shared" si="7"/>
        <v>0</v>
      </c>
      <c r="AB29" s="40"/>
      <c r="AC29" s="40"/>
      <c r="AD29" s="40"/>
      <c r="AE29" s="40"/>
      <c r="AF29" s="40"/>
      <c r="AG29" s="40"/>
      <c r="AH29" s="40">
        <f t="shared" si="8"/>
        <v>0</v>
      </c>
      <c r="AI29" s="40"/>
      <c r="AJ29" s="40"/>
      <c r="AK29" s="40"/>
      <c r="AL29" s="40"/>
      <c r="AM29" s="40"/>
      <c r="AN29" s="40"/>
      <c r="AO29" s="64">
        <f t="shared" si="9"/>
        <v>94537</v>
      </c>
      <c r="AP29" s="48">
        <f t="shared" si="10"/>
        <v>2063131</v>
      </c>
      <c r="AQ29" s="40" t="s">
        <v>296</v>
      </c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67">
        <v>804</v>
      </c>
      <c r="BD29" s="40" t="s">
        <v>91</v>
      </c>
      <c r="BE29" s="40"/>
      <c r="BF29" s="40"/>
      <c r="BG29" s="40"/>
      <c r="BH29" s="44">
        <f t="shared" si="11"/>
        <v>37</v>
      </c>
      <c r="BI29" s="40"/>
      <c r="BJ29" s="48">
        <f t="shared" si="12"/>
        <v>3497869</v>
      </c>
      <c r="BK29" s="40" t="s">
        <v>290</v>
      </c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</row>
    <row r="30" spans="1:76">
      <c r="A30" s="40">
        <v>20026</v>
      </c>
      <c r="B30" s="40">
        <v>1</v>
      </c>
      <c r="C30" s="40"/>
      <c r="D30" s="40" t="s">
        <v>407</v>
      </c>
      <c r="E30" s="40" t="s">
        <v>83</v>
      </c>
      <c r="F30" s="40" t="s">
        <v>344</v>
      </c>
      <c r="G30" s="40" t="s">
        <v>392</v>
      </c>
      <c r="H30" s="40" t="s">
        <v>393</v>
      </c>
      <c r="I30" s="40" t="s">
        <v>408</v>
      </c>
      <c r="J30" s="40" t="s">
        <v>87</v>
      </c>
      <c r="K30" s="40" t="s">
        <v>393</v>
      </c>
      <c r="L30" s="40">
        <v>60</v>
      </c>
      <c r="M30" s="40">
        <f>VLOOKUP(L30,'[1]償却率（定額法）'!$B$6:$C$104,2)</f>
        <v>1.7000000000000001E-2</v>
      </c>
      <c r="N30" s="41">
        <v>31503</v>
      </c>
      <c r="O30" s="41">
        <v>31503</v>
      </c>
      <c r="P30" s="61">
        <f t="shared" si="0"/>
        <v>31503</v>
      </c>
      <c r="Q30" s="44">
        <f t="shared" si="1"/>
        <v>1986</v>
      </c>
      <c r="R30" s="44">
        <f t="shared" si="2"/>
        <v>4</v>
      </c>
      <c r="S30" s="44">
        <f t="shared" si="3"/>
        <v>1</v>
      </c>
      <c r="T30" s="40">
        <f t="shared" si="4"/>
        <v>1986</v>
      </c>
      <c r="U30" s="51">
        <v>4821000</v>
      </c>
      <c r="V30" s="62">
        <v>1</v>
      </c>
      <c r="W30" s="40"/>
      <c r="X30" s="47">
        <f t="shared" si="5"/>
        <v>2704581</v>
      </c>
      <c r="Y30" s="47">
        <f t="shared" si="6"/>
        <v>2116419</v>
      </c>
      <c r="Z30" s="40"/>
      <c r="AA30" s="40">
        <f t="shared" si="7"/>
        <v>0</v>
      </c>
      <c r="AB30" s="40"/>
      <c r="AC30" s="40"/>
      <c r="AD30" s="40"/>
      <c r="AE30" s="40"/>
      <c r="AF30" s="40"/>
      <c r="AG30" s="40"/>
      <c r="AH30" s="40">
        <f t="shared" si="8"/>
        <v>0</v>
      </c>
      <c r="AI30" s="40"/>
      <c r="AJ30" s="40"/>
      <c r="AK30" s="40"/>
      <c r="AL30" s="40"/>
      <c r="AM30" s="40"/>
      <c r="AN30" s="40"/>
      <c r="AO30" s="64">
        <f t="shared" si="9"/>
        <v>81957</v>
      </c>
      <c r="AP30" s="48">
        <f t="shared" si="10"/>
        <v>2034462</v>
      </c>
      <c r="AQ30" s="40" t="s">
        <v>296</v>
      </c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67">
        <v>580</v>
      </c>
      <c r="BD30" s="40" t="s">
        <v>91</v>
      </c>
      <c r="BE30" s="40"/>
      <c r="BF30" s="40"/>
      <c r="BG30" s="40"/>
      <c r="BH30" s="44">
        <f t="shared" si="11"/>
        <v>34</v>
      </c>
      <c r="BI30" s="40"/>
      <c r="BJ30" s="48">
        <f t="shared" si="12"/>
        <v>2786538</v>
      </c>
      <c r="BK30" s="40" t="s">
        <v>290</v>
      </c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</row>
    <row r="31" spans="1:76">
      <c r="A31" s="40">
        <v>20027</v>
      </c>
      <c r="B31" s="40">
        <v>1</v>
      </c>
      <c r="C31" s="40"/>
      <c r="D31" s="40" t="s">
        <v>409</v>
      </c>
      <c r="E31" s="40" t="s">
        <v>83</v>
      </c>
      <c r="F31" s="40" t="s">
        <v>344</v>
      </c>
      <c r="G31" s="40" t="s">
        <v>392</v>
      </c>
      <c r="H31" s="40" t="s">
        <v>393</v>
      </c>
      <c r="I31" s="40" t="s">
        <v>410</v>
      </c>
      <c r="J31" s="40" t="s">
        <v>87</v>
      </c>
      <c r="K31" s="40" t="s">
        <v>393</v>
      </c>
      <c r="L31" s="40">
        <v>60</v>
      </c>
      <c r="M31" s="40">
        <f>VLOOKUP(L31,'[1]償却率（定額法）'!$B$6:$C$104,2)</f>
        <v>1.7000000000000001E-2</v>
      </c>
      <c r="N31" s="41">
        <v>31503</v>
      </c>
      <c r="O31" s="41">
        <v>31503</v>
      </c>
      <c r="P31" s="61">
        <f t="shared" si="0"/>
        <v>31503</v>
      </c>
      <c r="Q31" s="44">
        <f t="shared" si="1"/>
        <v>1986</v>
      </c>
      <c r="R31" s="44">
        <f t="shared" si="2"/>
        <v>4</v>
      </c>
      <c r="S31" s="44">
        <f t="shared" si="3"/>
        <v>1</v>
      </c>
      <c r="T31" s="40">
        <f t="shared" si="4"/>
        <v>1986</v>
      </c>
      <c r="U31" s="45">
        <v>6879000</v>
      </c>
      <c r="V31" s="62">
        <v>1</v>
      </c>
      <c r="W31" s="40"/>
      <c r="X31" s="47">
        <f t="shared" si="5"/>
        <v>3859119</v>
      </c>
      <c r="Y31" s="47">
        <f t="shared" si="6"/>
        <v>3019881</v>
      </c>
      <c r="Z31" s="40"/>
      <c r="AA31" s="40">
        <f t="shared" si="7"/>
        <v>0</v>
      </c>
      <c r="AB31" s="40"/>
      <c r="AC31" s="40"/>
      <c r="AD31" s="40"/>
      <c r="AE31" s="40"/>
      <c r="AF31" s="40"/>
      <c r="AG31" s="40"/>
      <c r="AH31" s="40">
        <f t="shared" si="8"/>
        <v>0</v>
      </c>
      <c r="AI31" s="40"/>
      <c r="AJ31" s="40"/>
      <c r="AK31" s="40"/>
      <c r="AL31" s="40"/>
      <c r="AM31" s="40"/>
      <c r="AN31" s="40"/>
      <c r="AO31" s="64">
        <f t="shared" si="9"/>
        <v>116943</v>
      </c>
      <c r="AP31" s="48">
        <f t="shared" si="10"/>
        <v>2902938</v>
      </c>
      <c r="AQ31" s="40" t="s">
        <v>296</v>
      </c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67">
        <v>790</v>
      </c>
      <c r="BD31" s="40" t="s">
        <v>91</v>
      </c>
      <c r="BE31" s="40"/>
      <c r="BF31" s="40"/>
      <c r="BG31" s="40"/>
      <c r="BH31" s="44">
        <f t="shared" si="11"/>
        <v>34</v>
      </c>
      <c r="BI31" s="40"/>
      <c r="BJ31" s="48">
        <f t="shared" si="12"/>
        <v>3976062</v>
      </c>
      <c r="BK31" s="40" t="s">
        <v>290</v>
      </c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</row>
    <row r="32" spans="1:76">
      <c r="A32" s="40">
        <v>20028</v>
      </c>
      <c r="B32" s="40">
        <v>1</v>
      </c>
      <c r="C32" s="40"/>
      <c r="D32" s="40" t="s">
        <v>411</v>
      </c>
      <c r="E32" s="40" t="s">
        <v>83</v>
      </c>
      <c r="F32" s="40" t="s">
        <v>344</v>
      </c>
      <c r="G32" s="40" t="s">
        <v>392</v>
      </c>
      <c r="H32" s="40" t="s">
        <v>393</v>
      </c>
      <c r="I32" s="40" t="s">
        <v>412</v>
      </c>
      <c r="J32" s="40" t="s">
        <v>87</v>
      </c>
      <c r="K32" s="40" t="s">
        <v>393</v>
      </c>
      <c r="L32" s="40">
        <v>60</v>
      </c>
      <c r="M32" s="40">
        <f>VLOOKUP(L32,'[1]償却率（定額法）'!$B$6:$C$104,2)</f>
        <v>1.7000000000000001E-2</v>
      </c>
      <c r="N32" s="41">
        <v>30773</v>
      </c>
      <c r="O32" s="41">
        <v>31868</v>
      </c>
      <c r="P32" s="61">
        <f t="shared" si="0"/>
        <v>31868</v>
      </c>
      <c r="Q32" s="44">
        <f t="shared" si="1"/>
        <v>1987</v>
      </c>
      <c r="R32" s="44">
        <f t="shared" si="2"/>
        <v>4</v>
      </c>
      <c r="S32" s="44">
        <f t="shared" si="3"/>
        <v>1</v>
      </c>
      <c r="T32" s="40">
        <f t="shared" si="4"/>
        <v>1987</v>
      </c>
      <c r="U32" s="45">
        <v>346894000</v>
      </c>
      <c r="V32" s="62">
        <v>1</v>
      </c>
      <c r="W32" s="40"/>
      <c r="X32" s="47">
        <f t="shared" si="5"/>
        <v>188710336</v>
      </c>
      <c r="Y32" s="47">
        <f t="shared" si="6"/>
        <v>158183664</v>
      </c>
      <c r="Z32" s="40"/>
      <c r="AA32" s="40">
        <f t="shared" si="7"/>
        <v>0</v>
      </c>
      <c r="AB32" s="40"/>
      <c r="AC32" s="40"/>
      <c r="AD32" s="40"/>
      <c r="AE32" s="40"/>
      <c r="AF32" s="40"/>
      <c r="AG32" s="40"/>
      <c r="AH32" s="40">
        <f t="shared" si="8"/>
        <v>0</v>
      </c>
      <c r="AI32" s="40"/>
      <c r="AJ32" s="40"/>
      <c r="AK32" s="40"/>
      <c r="AL32" s="40"/>
      <c r="AM32" s="40"/>
      <c r="AN32" s="40"/>
      <c r="AO32" s="64">
        <f t="shared" si="9"/>
        <v>5897198</v>
      </c>
      <c r="AP32" s="48">
        <f t="shared" si="10"/>
        <v>152286466</v>
      </c>
      <c r="AQ32" s="40" t="s">
        <v>296</v>
      </c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67">
        <v>20088</v>
      </c>
      <c r="BD32" s="40" t="s">
        <v>91</v>
      </c>
      <c r="BE32" s="40"/>
      <c r="BF32" s="40"/>
      <c r="BG32" s="40"/>
      <c r="BH32" s="44">
        <f t="shared" si="11"/>
        <v>33</v>
      </c>
      <c r="BI32" s="40"/>
      <c r="BJ32" s="48">
        <f t="shared" si="12"/>
        <v>194607534</v>
      </c>
      <c r="BK32" s="40" t="s">
        <v>290</v>
      </c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</row>
    <row r="33" spans="1:76">
      <c r="A33" s="40">
        <v>20029</v>
      </c>
      <c r="B33" s="40">
        <v>1</v>
      </c>
      <c r="C33" s="40"/>
      <c r="D33" s="40" t="s">
        <v>413</v>
      </c>
      <c r="E33" s="40" t="s">
        <v>83</v>
      </c>
      <c r="F33" s="40" t="s">
        <v>344</v>
      </c>
      <c r="G33" s="40" t="s">
        <v>392</v>
      </c>
      <c r="H33" s="40" t="s">
        <v>393</v>
      </c>
      <c r="I33" s="40" t="s">
        <v>414</v>
      </c>
      <c r="J33" s="40" t="s">
        <v>87</v>
      </c>
      <c r="K33" s="40" t="s">
        <v>393</v>
      </c>
      <c r="L33" s="40">
        <v>60</v>
      </c>
      <c r="M33" s="40">
        <f>VLOOKUP(L33,'[1]償却率（定額法）'!$B$6:$C$104,2)</f>
        <v>1.7000000000000001E-2</v>
      </c>
      <c r="N33" s="41">
        <v>31506</v>
      </c>
      <c r="O33" s="41">
        <v>32234</v>
      </c>
      <c r="P33" s="61">
        <f t="shared" si="0"/>
        <v>32234</v>
      </c>
      <c r="Q33" s="44">
        <f t="shared" si="1"/>
        <v>1988</v>
      </c>
      <c r="R33" s="44">
        <f t="shared" si="2"/>
        <v>4</v>
      </c>
      <c r="S33" s="44">
        <f t="shared" si="3"/>
        <v>4</v>
      </c>
      <c r="T33" s="40">
        <f t="shared" si="4"/>
        <v>1988</v>
      </c>
      <c r="U33" s="45">
        <v>630086000</v>
      </c>
      <c r="V33" s="62">
        <v>1</v>
      </c>
      <c r="W33" s="40"/>
      <c r="X33" s="47">
        <f t="shared" si="5"/>
        <v>332055322</v>
      </c>
      <c r="Y33" s="47">
        <f t="shared" si="6"/>
        <v>298030678</v>
      </c>
      <c r="Z33" s="40"/>
      <c r="AA33" s="40">
        <f t="shared" si="7"/>
        <v>0</v>
      </c>
      <c r="AB33" s="40"/>
      <c r="AC33" s="40"/>
      <c r="AD33" s="40"/>
      <c r="AE33" s="40"/>
      <c r="AF33" s="40"/>
      <c r="AG33" s="40"/>
      <c r="AH33" s="40">
        <f t="shared" si="8"/>
        <v>0</v>
      </c>
      <c r="AI33" s="40"/>
      <c r="AJ33" s="40"/>
      <c r="AK33" s="40"/>
      <c r="AL33" s="40"/>
      <c r="AM33" s="40"/>
      <c r="AN33" s="40"/>
      <c r="AO33" s="64">
        <f t="shared" si="9"/>
        <v>10711462</v>
      </c>
      <c r="AP33" s="48">
        <f t="shared" si="10"/>
        <v>287319216</v>
      </c>
      <c r="AQ33" s="40" t="s">
        <v>296</v>
      </c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67">
        <v>38238</v>
      </c>
      <c r="BD33" s="40" t="s">
        <v>91</v>
      </c>
      <c r="BE33" s="40"/>
      <c r="BF33" s="40"/>
      <c r="BG33" s="40"/>
      <c r="BH33" s="44">
        <f t="shared" si="11"/>
        <v>32</v>
      </c>
      <c r="BI33" s="40"/>
      <c r="BJ33" s="48">
        <f t="shared" si="12"/>
        <v>342766784</v>
      </c>
      <c r="BK33" s="40" t="s">
        <v>290</v>
      </c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</row>
    <row r="34" spans="1:76">
      <c r="A34" s="40">
        <v>20030</v>
      </c>
      <c r="B34" s="40">
        <v>1</v>
      </c>
      <c r="C34" s="40"/>
      <c r="D34" s="40" t="s">
        <v>415</v>
      </c>
      <c r="E34" s="40" t="s">
        <v>83</v>
      </c>
      <c r="F34" s="40" t="s">
        <v>344</v>
      </c>
      <c r="G34" s="40" t="s">
        <v>392</v>
      </c>
      <c r="H34" s="40" t="s">
        <v>393</v>
      </c>
      <c r="I34" s="40" t="s">
        <v>416</v>
      </c>
      <c r="J34" s="40" t="s">
        <v>87</v>
      </c>
      <c r="K34" s="40" t="s">
        <v>393</v>
      </c>
      <c r="L34" s="40">
        <v>60</v>
      </c>
      <c r="M34" s="40">
        <f>VLOOKUP(L34,'[1]償却率（定額法）'!$B$6:$C$104,2)</f>
        <v>1.7000000000000001E-2</v>
      </c>
      <c r="N34" s="41">
        <v>31503</v>
      </c>
      <c r="O34" s="41">
        <v>31868</v>
      </c>
      <c r="P34" s="61">
        <f t="shared" si="0"/>
        <v>31868</v>
      </c>
      <c r="Q34" s="44">
        <f t="shared" si="1"/>
        <v>1987</v>
      </c>
      <c r="R34" s="44">
        <f t="shared" si="2"/>
        <v>4</v>
      </c>
      <c r="S34" s="44">
        <f t="shared" si="3"/>
        <v>1</v>
      </c>
      <c r="T34" s="40">
        <f t="shared" si="4"/>
        <v>1987</v>
      </c>
      <c r="U34" s="45">
        <v>36559000</v>
      </c>
      <c r="V34" s="62">
        <v>1</v>
      </c>
      <c r="W34" s="40"/>
      <c r="X34" s="47">
        <f t="shared" si="5"/>
        <v>19888096</v>
      </c>
      <c r="Y34" s="47">
        <f t="shared" si="6"/>
        <v>16670904</v>
      </c>
      <c r="Z34" s="40"/>
      <c r="AA34" s="40">
        <f t="shared" si="7"/>
        <v>0</v>
      </c>
      <c r="AB34" s="40"/>
      <c r="AC34" s="40"/>
      <c r="AD34" s="40"/>
      <c r="AE34" s="40"/>
      <c r="AF34" s="40"/>
      <c r="AG34" s="40"/>
      <c r="AH34" s="40">
        <f t="shared" si="8"/>
        <v>0</v>
      </c>
      <c r="AI34" s="40"/>
      <c r="AJ34" s="40"/>
      <c r="AK34" s="40"/>
      <c r="AL34" s="40"/>
      <c r="AM34" s="40"/>
      <c r="AN34" s="40"/>
      <c r="AO34" s="64">
        <f t="shared" si="9"/>
        <v>621503</v>
      </c>
      <c r="AP34" s="48">
        <f t="shared" si="10"/>
        <v>16049401</v>
      </c>
      <c r="AQ34" s="40" t="s">
        <v>296</v>
      </c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67">
        <v>2580</v>
      </c>
      <c r="BD34" s="40" t="s">
        <v>91</v>
      </c>
      <c r="BE34" s="40"/>
      <c r="BF34" s="40"/>
      <c r="BG34" s="40"/>
      <c r="BH34" s="44">
        <f t="shared" si="11"/>
        <v>33</v>
      </c>
      <c r="BI34" s="40"/>
      <c r="BJ34" s="48">
        <f t="shared" si="12"/>
        <v>20509599</v>
      </c>
      <c r="BK34" s="40" t="s">
        <v>290</v>
      </c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</row>
    <row r="35" spans="1:76">
      <c r="A35" s="40">
        <v>20031</v>
      </c>
      <c r="B35" s="40">
        <v>1</v>
      </c>
      <c r="C35" s="40"/>
      <c r="D35" s="40" t="s">
        <v>417</v>
      </c>
      <c r="E35" s="40" t="s">
        <v>83</v>
      </c>
      <c r="F35" s="40" t="s">
        <v>344</v>
      </c>
      <c r="G35" s="40" t="s">
        <v>392</v>
      </c>
      <c r="H35" s="40" t="s">
        <v>393</v>
      </c>
      <c r="I35" s="40" t="s">
        <v>418</v>
      </c>
      <c r="J35" s="40" t="s">
        <v>87</v>
      </c>
      <c r="K35" s="40" t="s">
        <v>393</v>
      </c>
      <c r="L35" s="40">
        <v>60</v>
      </c>
      <c r="M35" s="40">
        <f>VLOOKUP(L35,'[1]償却率（定額法）'!$B$6:$C$104,2)</f>
        <v>1.7000000000000001E-2</v>
      </c>
      <c r="N35" s="41">
        <v>31138</v>
      </c>
      <c r="O35" s="41">
        <v>31868</v>
      </c>
      <c r="P35" s="61">
        <f t="shared" si="0"/>
        <v>31868</v>
      </c>
      <c r="Q35" s="44">
        <f t="shared" si="1"/>
        <v>1987</v>
      </c>
      <c r="R35" s="44">
        <f t="shared" si="2"/>
        <v>4</v>
      </c>
      <c r="S35" s="44">
        <f t="shared" si="3"/>
        <v>1</v>
      </c>
      <c r="T35" s="40">
        <f t="shared" si="4"/>
        <v>1987</v>
      </c>
      <c r="U35" s="45">
        <v>32700000</v>
      </c>
      <c r="V35" s="62">
        <v>1</v>
      </c>
      <c r="W35" s="40"/>
      <c r="X35" s="47">
        <f t="shared" si="5"/>
        <v>17788800</v>
      </c>
      <c r="Y35" s="47">
        <f t="shared" si="6"/>
        <v>14911200</v>
      </c>
      <c r="Z35" s="40"/>
      <c r="AA35" s="40">
        <f t="shared" si="7"/>
        <v>0</v>
      </c>
      <c r="AB35" s="40"/>
      <c r="AC35" s="40"/>
      <c r="AD35" s="40"/>
      <c r="AE35" s="40"/>
      <c r="AF35" s="40"/>
      <c r="AG35" s="40"/>
      <c r="AH35" s="40">
        <f t="shared" si="8"/>
        <v>0</v>
      </c>
      <c r="AI35" s="40"/>
      <c r="AJ35" s="40"/>
      <c r="AK35" s="40"/>
      <c r="AL35" s="40"/>
      <c r="AM35" s="40"/>
      <c r="AN35" s="40"/>
      <c r="AO35" s="64">
        <f t="shared" si="9"/>
        <v>555900</v>
      </c>
      <c r="AP35" s="48">
        <f t="shared" si="10"/>
        <v>14355300</v>
      </c>
      <c r="AQ35" s="40" t="s">
        <v>296</v>
      </c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67">
        <v>962</v>
      </c>
      <c r="BD35" s="40" t="s">
        <v>91</v>
      </c>
      <c r="BE35" s="40"/>
      <c r="BF35" s="40"/>
      <c r="BG35" s="40"/>
      <c r="BH35" s="44">
        <f t="shared" si="11"/>
        <v>33</v>
      </c>
      <c r="BI35" s="40"/>
      <c r="BJ35" s="48">
        <f t="shared" si="12"/>
        <v>18344700</v>
      </c>
      <c r="BK35" s="40" t="s">
        <v>290</v>
      </c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</row>
    <row r="36" spans="1:76">
      <c r="A36" s="40">
        <v>20032</v>
      </c>
      <c r="B36" s="40">
        <v>1</v>
      </c>
      <c r="C36" s="40"/>
      <c r="D36" s="40" t="s">
        <v>419</v>
      </c>
      <c r="E36" s="40" t="s">
        <v>83</v>
      </c>
      <c r="F36" s="40" t="s">
        <v>344</v>
      </c>
      <c r="G36" s="40" t="s">
        <v>392</v>
      </c>
      <c r="H36" s="40" t="s">
        <v>393</v>
      </c>
      <c r="I36" s="40" t="s">
        <v>420</v>
      </c>
      <c r="J36" s="40" t="s">
        <v>87</v>
      </c>
      <c r="K36" s="40" t="s">
        <v>393</v>
      </c>
      <c r="L36" s="40">
        <v>60</v>
      </c>
      <c r="M36" s="40">
        <f>VLOOKUP(L36,'[1]償却率（定額法）'!$B$6:$C$104,2)</f>
        <v>1.7000000000000001E-2</v>
      </c>
      <c r="N36" s="41">
        <v>31138</v>
      </c>
      <c r="O36" s="41">
        <v>32234</v>
      </c>
      <c r="P36" s="61">
        <f t="shared" si="0"/>
        <v>32234</v>
      </c>
      <c r="Q36" s="44">
        <f t="shared" si="1"/>
        <v>1988</v>
      </c>
      <c r="R36" s="44">
        <f t="shared" si="2"/>
        <v>4</v>
      </c>
      <c r="S36" s="44">
        <f t="shared" si="3"/>
        <v>1</v>
      </c>
      <c r="T36" s="40">
        <f t="shared" si="4"/>
        <v>1988</v>
      </c>
      <c r="U36" s="45">
        <v>10287000</v>
      </c>
      <c r="V36" s="62">
        <v>1</v>
      </c>
      <c r="W36" s="40"/>
      <c r="X36" s="47">
        <f t="shared" si="5"/>
        <v>5421249</v>
      </c>
      <c r="Y36" s="47">
        <f t="shared" si="6"/>
        <v>4865751</v>
      </c>
      <c r="Z36" s="40"/>
      <c r="AA36" s="40">
        <f t="shared" si="7"/>
        <v>0</v>
      </c>
      <c r="AB36" s="40"/>
      <c r="AC36" s="40"/>
      <c r="AD36" s="40"/>
      <c r="AE36" s="40"/>
      <c r="AF36" s="40"/>
      <c r="AG36" s="40"/>
      <c r="AH36" s="40">
        <f t="shared" si="8"/>
        <v>0</v>
      </c>
      <c r="AI36" s="40"/>
      <c r="AJ36" s="40"/>
      <c r="AK36" s="40"/>
      <c r="AL36" s="40"/>
      <c r="AM36" s="40"/>
      <c r="AN36" s="40"/>
      <c r="AO36" s="64">
        <f t="shared" si="9"/>
        <v>174879</v>
      </c>
      <c r="AP36" s="48">
        <f t="shared" si="10"/>
        <v>4690872</v>
      </c>
      <c r="AQ36" s="40" t="s">
        <v>296</v>
      </c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67">
        <v>2743</v>
      </c>
      <c r="BD36" s="40" t="s">
        <v>91</v>
      </c>
      <c r="BE36" s="40"/>
      <c r="BF36" s="40"/>
      <c r="BG36" s="40"/>
      <c r="BH36" s="44">
        <f t="shared" si="11"/>
        <v>32</v>
      </c>
      <c r="BI36" s="40"/>
      <c r="BJ36" s="48">
        <f t="shared" si="12"/>
        <v>5596128</v>
      </c>
      <c r="BK36" s="40" t="s">
        <v>290</v>
      </c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</row>
    <row r="37" spans="1:76">
      <c r="A37" s="40">
        <v>20033</v>
      </c>
      <c r="B37" s="40">
        <v>1</v>
      </c>
      <c r="C37" s="40"/>
      <c r="D37" s="40" t="s">
        <v>421</v>
      </c>
      <c r="E37" s="40" t="s">
        <v>83</v>
      </c>
      <c r="F37" s="40" t="s">
        <v>344</v>
      </c>
      <c r="G37" s="40" t="s">
        <v>392</v>
      </c>
      <c r="H37" s="40" t="s">
        <v>393</v>
      </c>
      <c r="I37" s="40" t="s">
        <v>422</v>
      </c>
      <c r="J37" s="40" t="s">
        <v>87</v>
      </c>
      <c r="K37" s="40" t="s">
        <v>393</v>
      </c>
      <c r="L37" s="40">
        <v>60</v>
      </c>
      <c r="M37" s="40">
        <f>VLOOKUP(L37,'[1]償却率（定額法）'!$B$6:$C$104,2)</f>
        <v>1.7000000000000001E-2</v>
      </c>
      <c r="N37" s="41">
        <v>31868</v>
      </c>
      <c r="O37" s="41">
        <v>31868</v>
      </c>
      <c r="P37" s="61">
        <f t="shared" si="0"/>
        <v>31868</v>
      </c>
      <c r="Q37" s="44">
        <f t="shared" si="1"/>
        <v>1987</v>
      </c>
      <c r="R37" s="44">
        <f t="shared" si="2"/>
        <v>4</v>
      </c>
      <c r="S37" s="44">
        <f t="shared" si="3"/>
        <v>1</v>
      </c>
      <c r="T37" s="40">
        <f t="shared" si="4"/>
        <v>1987</v>
      </c>
      <c r="U37" s="45">
        <v>51270000</v>
      </c>
      <c r="V37" s="62">
        <v>1</v>
      </c>
      <c r="W37" s="40"/>
      <c r="X37" s="47">
        <f t="shared" si="5"/>
        <v>27890880</v>
      </c>
      <c r="Y37" s="47">
        <f t="shared" si="6"/>
        <v>23379120</v>
      </c>
      <c r="Z37" s="40"/>
      <c r="AA37" s="40">
        <f t="shared" si="7"/>
        <v>0</v>
      </c>
      <c r="AB37" s="40"/>
      <c r="AC37" s="40"/>
      <c r="AD37" s="40"/>
      <c r="AE37" s="40"/>
      <c r="AF37" s="40"/>
      <c r="AG37" s="40"/>
      <c r="AH37" s="40">
        <f t="shared" si="8"/>
        <v>0</v>
      </c>
      <c r="AI37" s="40"/>
      <c r="AJ37" s="40"/>
      <c r="AK37" s="40"/>
      <c r="AL37" s="40"/>
      <c r="AM37" s="40"/>
      <c r="AN37" s="40"/>
      <c r="AO37" s="64">
        <f t="shared" si="9"/>
        <v>871590</v>
      </c>
      <c r="AP37" s="48">
        <f t="shared" si="10"/>
        <v>22507530</v>
      </c>
      <c r="AQ37" s="40" t="s">
        <v>296</v>
      </c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67">
        <v>4508</v>
      </c>
      <c r="BD37" s="40" t="s">
        <v>91</v>
      </c>
      <c r="BE37" s="40"/>
      <c r="BF37" s="40"/>
      <c r="BG37" s="40"/>
      <c r="BH37" s="44">
        <f t="shared" si="11"/>
        <v>33</v>
      </c>
      <c r="BI37" s="40"/>
      <c r="BJ37" s="48">
        <f t="shared" si="12"/>
        <v>28762470</v>
      </c>
      <c r="BK37" s="40" t="s">
        <v>290</v>
      </c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</row>
    <row r="38" spans="1:76">
      <c r="A38" s="40">
        <v>20034</v>
      </c>
      <c r="B38" s="40">
        <v>1</v>
      </c>
      <c r="C38" s="40"/>
      <c r="D38" s="40" t="s">
        <v>423</v>
      </c>
      <c r="E38" s="40" t="s">
        <v>83</v>
      </c>
      <c r="F38" s="40" t="s">
        <v>344</v>
      </c>
      <c r="G38" s="40" t="s">
        <v>392</v>
      </c>
      <c r="H38" s="40" t="s">
        <v>393</v>
      </c>
      <c r="I38" s="40" t="s">
        <v>424</v>
      </c>
      <c r="J38" s="40" t="s">
        <v>87</v>
      </c>
      <c r="K38" s="40" t="s">
        <v>393</v>
      </c>
      <c r="L38" s="40">
        <v>60</v>
      </c>
      <c r="M38" s="40">
        <f>VLOOKUP(L38,'[1]償却率（定額法）'!$B$6:$C$104,2)</f>
        <v>1.7000000000000001E-2</v>
      </c>
      <c r="N38" s="41">
        <v>30407</v>
      </c>
      <c r="O38" s="41">
        <v>32234</v>
      </c>
      <c r="P38" s="61">
        <f t="shared" si="0"/>
        <v>32234</v>
      </c>
      <c r="Q38" s="44">
        <f t="shared" si="1"/>
        <v>1988</v>
      </c>
      <c r="R38" s="44">
        <f t="shared" si="2"/>
        <v>4</v>
      </c>
      <c r="S38" s="44">
        <f t="shared" si="3"/>
        <v>1</v>
      </c>
      <c r="T38" s="40">
        <f t="shared" si="4"/>
        <v>1988</v>
      </c>
      <c r="U38" s="45">
        <v>49230000</v>
      </c>
      <c r="V38" s="62">
        <v>1</v>
      </c>
      <c r="W38" s="40"/>
      <c r="X38" s="47">
        <f t="shared" si="5"/>
        <v>25944210</v>
      </c>
      <c r="Y38" s="47">
        <f t="shared" si="6"/>
        <v>23285790</v>
      </c>
      <c r="Z38" s="40"/>
      <c r="AA38" s="40">
        <f t="shared" si="7"/>
        <v>0</v>
      </c>
      <c r="AB38" s="40"/>
      <c r="AC38" s="40"/>
      <c r="AD38" s="40"/>
      <c r="AE38" s="40"/>
      <c r="AF38" s="40"/>
      <c r="AG38" s="40"/>
      <c r="AH38" s="40">
        <f t="shared" si="8"/>
        <v>0</v>
      </c>
      <c r="AI38" s="40"/>
      <c r="AJ38" s="40"/>
      <c r="AK38" s="40"/>
      <c r="AL38" s="40"/>
      <c r="AM38" s="40"/>
      <c r="AN38" s="40"/>
      <c r="AO38" s="64">
        <f t="shared" si="9"/>
        <v>836910</v>
      </c>
      <c r="AP38" s="48">
        <f t="shared" si="10"/>
        <v>22448880</v>
      </c>
      <c r="AQ38" s="40" t="s">
        <v>296</v>
      </c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67">
        <v>3085</v>
      </c>
      <c r="BD38" s="40" t="s">
        <v>91</v>
      </c>
      <c r="BE38" s="40"/>
      <c r="BF38" s="40"/>
      <c r="BG38" s="40"/>
      <c r="BH38" s="44">
        <f t="shared" si="11"/>
        <v>32</v>
      </c>
      <c r="BI38" s="40"/>
      <c r="BJ38" s="48">
        <f t="shared" si="12"/>
        <v>26781120</v>
      </c>
      <c r="BK38" s="40" t="s">
        <v>290</v>
      </c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</row>
    <row r="39" spans="1:76">
      <c r="A39" s="40">
        <v>20035</v>
      </c>
      <c r="B39" s="40">
        <v>1</v>
      </c>
      <c r="C39" s="40"/>
      <c r="D39" s="40" t="s">
        <v>425</v>
      </c>
      <c r="E39" s="40" t="s">
        <v>83</v>
      </c>
      <c r="F39" s="40" t="s">
        <v>344</v>
      </c>
      <c r="G39" s="40" t="s">
        <v>392</v>
      </c>
      <c r="H39" s="40" t="s">
        <v>393</v>
      </c>
      <c r="I39" s="40" t="s">
        <v>426</v>
      </c>
      <c r="J39" s="40" t="s">
        <v>87</v>
      </c>
      <c r="K39" s="40" t="s">
        <v>393</v>
      </c>
      <c r="L39" s="40">
        <v>60</v>
      </c>
      <c r="M39" s="40">
        <f>VLOOKUP(L39,'[1]償却率（定額法）'!$B$6:$C$104,2)</f>
        <v>1.7000000000000001E-2</v>
      </c>
      <c r="N39" s="41">
        <v>32234</v>
      </c>
      <c r="O39" s="41">
        <v>35886</v>
      </c>
      <c r="P39" s="61">
        <f t="shared" si="0"/>
        <v>35886</v>
      </c>
      <c r="Q39" s="44">
        <f t="shared" si="1"/>
        <v>1998</v>
      </c>
      <c r="R39" s="44">
        <f t="shared" si="2"/>
        <v>4</v>
      </c>
      <c r="S39" s="44">
        <f t="shared" si="3"/>
        <v>1</v>
      </c>
      <c r="T39" s="40">
        <f t="shared" si="4"/>
        <v>1998</v>
      </c>
      <c r="U39" s="45">
        <v>284903000</v>
      </c>
      <c r="V39" s="62">
        <v>1</v>
      </c>
      <c r="W39" s="40"/>
      <c r="X39" s="47">
        <f t="shared" si="5"/>
        <v>101710371</v>
      </c>
      <c r="Y39" s="47">
        <f t="shared" si="6"/>
        <v>183192629</v>
      </c>
      <c r="Z39" s="40"/>
      <c r="AA39" s="40">
        <f t="shared" si="7"/>
        <v>0</v>
      </c>
      <c r="AB39" s="40"/>
      <c r="AC39" s="40"/>
      <c r="AD39" s="40"/>
      <c r="AE39" s="40"/>
      <c r="AF39" s="40"/>
      <c r="AG39" s="40"/>
      <c r="AH39" s="40">
        <f t="shared" si="8"/>
        <v>0</v>
      </c>
      <c r="AI39" s="40"/>
      <c r="AJ39" s="40"/>
      <c r="AK39" s="40"/>
      <c r="AL39" s="40"/>
      <c r="AM39" s="40"/>
      <c r="AN39" s="40"/>
      <c r="AO39" s="64">
        <f t="shared" si="9"/>
        <v>4843351</v>
      </c>
      <c r="AP39" s="48">
        <f t="shared" si="10"/>
        <v>178349278</v>
      </c>
      <c r="AQ39" s="40" t="s">
        <v>296</v>
      </c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67">
        <v>22978</v>
      </c>
      <c r="BD39" s="40" t="s">
        <v>91</v>
      </c>
      <c r="BE39" s="40"/>
      <c r="BF39" s="40"/>
      <c r="BG39" s="40"/>
      <c r="BH39" s="44">
        <f t="shared" si="11"/>
        <v>22</v>
      </c>
      <c r="BI39" s="40"/>
      <c r="BJ39" s="48">
        <f t="shared" si="12"/>
        <v>106553722</v>
      </c>
      <c r="BK39" s="40" t="s">
        <v>290</v>
      </c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</row>
    <row r="40" spans="1:76">
      <c r="A40" s="40">
        <v>20036</v>
      </c>
      <c r="B40" s="40">
        <v>1</v>
      </c>
      <c r="C40" s="40"/>
      <c r="D40" s="40" t="s">
        <v>427</v>
      </c>
      <c r="E40" s="40" t="s">
        <v>83</v>
      </c>
      <c r="F40" s="40" t="s">
        <v>344</v>
      </c>
      <c r="G40" s="40" t="s">
        <v>392</v>
      </c>
      <c r="H40" s="40" t="s">
        <v>393</v>
      </c>
      <c r="I40" s="40" t="s">
        <v>428</v>
      </c>
      <c r="J40" s="40" t="s">
        <v>87</v>
      </c>
      <c r="K40" s="40" t="s">
        <v>393</v>
      </c>
      <c r="L40" s="40">
        <v>60</v>
      </c>
      <c r="M40" s="40">
        <f>VLOOKUP(L40,'[1]償却率（定額法）'!$B$6:$C$104,2)</f>
        <v>1.7000000000000001E-2</v>
      </c>
      <c r="N40" s="41">
        <v>32599</v>
      </c>
      <c r="O40" s="41">
        <v>32964</v>
      </c>
      <c r="P40" s="61">
        <f t="shared" si="0"/>
        <v>32964</v>
      </c>
      <c r="Q40" s="44">
        <f t="shared" si="1"/>
        <v>1990</v>
      </c>
      <c r="R40" s="44">
        <f t="shared" si="2"/>
        <v>4</v>
      </c>
      <c r="S40" s="44">
        <f t="shared" si="3"/>
        <v>1</v>
      </c>
      <c r="T40" s="40">
        <f t="shared" si="4"/>
        <v>1990</v>
      </c>
      <c r="U40" s="45">
        <v>213560000</v>
      </c>
      <c r="V40" s="62">
        <v>1</v>
      </c>
      <c r="W40" s="40"/>
      <c r="X40" s="47">
        <f t="shared" si="5"/>
        <v>105285080</v>
      </c>
      <c r="Y40" s="47">
        <f t="shared" si="6"/>
        <v>108274920</v>
      </c>
      <c r="Z40" s="40"/>
      <c r="AA40" s="40">
        <f t="shared" si="7"/>
        <v>0</v>
      </c>
      <c r="AB40" s="40"/>
      <c r="AC40" s="40"/>
      <c r="AD40" s="40"/>
      <c r="AE40" s="40"/>
      <c r="AF40" s="40"/>
      <c r="AG40" s="40"/>
      <c r="AH40" s="40">
        <f t="shared" si="8"/>
        <v>0</v>
      </c>
      <c r="AI40" s="40"/>
      <c r="AJ40" s="40"/>
      <c r="AK40" s="40"/>
      <c r="AL40" s="40"/>
      <c r="AM40" s="40"/>
      <c r="AN40" s="40"/>
      <c r="AO40" s="64">
        <f t="shared" si="9"/>
        <v>3630520</v>
      </c>
      <c r="AP40" s="48">
        <f t="shared" si="10"/>
        <v>104644400</v>
      </c>
      <c r="AQ40" s="40" t="s">
        <v>296</v>
      </c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67">
        <v>26848</v>
      </c>
      <c r="BD40" s="40" t="s">
        <v>91</v>
      </c>
      <c r="BE40" s="40"/>
      <c r="BF40" s="40"/>
      <c r="BG40" s="40"/>
      <c r="BH40" s="44">
        <f t="shared" si="11"/>
        <v>30</v>
      </c>
      <c r="BI40" s="40"/>
      <c r="BJ40" s="48">
        <f t="shared" si="12"/>
        <v>108915600</v>
      </c>
      <c r="BK40" s="40" t="s">
        <v>290</v>
      </c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</row>
    <row r="41" spans="1:76">
      <c r="A41" s="40">
        <v>20037</v>
      </c>
      <c r="B41" s="40">
        <v>1</v>
      </c>
      <c r="C41" s="40"/>
      <c r="D41" s="40" t="s">
        <v>429</v>
      </c>
      <c r="E41" s="40" t="s">
        <v>83</v>
      </c>
      <c r="F41" s="40" t="s">
        <v>344</v>
      </c>
      <c r="G41" s="40" t="s">
        <v>392</v>
      </c>
      <c r="H41" s="40" t="s">
        <v>393</v>
      </c>
      <c r="I41" s="40" t="s">
        <v>430</v>
      </c>
      <c r="J41" s="40" t="s">
        <v>87</v>
      </c>
      <c r="K41" s="40" t="s">
        <v>393</v>
      </c>
      <c r="L41" s="40">
        <v>60</v>
      </c>
      <c r="M41" s="40">
        <f>VLOOKUP(L41,'[1]償却率（定額法）'!$B$6:$C$104,2)</f>
        <v>1.7000000000000001E-2</v>
      </c>
      <c r="N41" s="41">
        <v>32599</v>
      </c>
      <c r="O41" s="41">
        <v>32964</v>
      </c>
      <c r="P41" s="61">
        <f t="shared" si="0"/>
        <v>32964</v>
      </c>
      <c r="Q41" s="44">
        <f t="shared" si="1"/>
        <v>1990</v>
      </c>
      <c r="R41" s="44">
        <f t="shared" si="2"/>
        <v>4</v>
      </c>
      <c r="S41" s="44">
        <f t="shared" si="3"/>
        <v>1</v>
      </c>
      <c r="T41" s="40">
        <f t="shared" si="4"/>
        <v>1990</v>
      </c>
      <c r="U41" s="45">
        <v>60213000</v>
      </c>
      <c r="V41" s="62">
        <v>1</v>
      </c>
      <c r="W41" s="40"/>
      <c r="X41" s="47">
        <f t="shared" si="5"/>
        <v>29685009</v>
      </c>
      <c r="Y41" s="47">
        <f t="shared" si="6"/>
        <v>30527991</v>
      </c>
      <c r="Z41" s="40"/>
      <c r="AA41" s="40">
        <f t="shared" si="7"/>
        <v>0</v>
      </c>
      <c r="AB41" s="40"/>
      <c r="AC41" s="40"/>
      <c r="AD41" s="40"/>
      <c r="AE41" s="40"/>
      <c r="AF41" s="40"/>
      <c r="AG41" s="40"/>
      <c r="AH41" s="40">
        <f t="shared" si="8"/>
        <v>0</v>
      </c>
      <c r="AI41" s="40"/>
      <c r="AJ41" s="40"/>
      <c r="AK41" s="40"/>
      <c r="AL41" s="40"/>
      <c r="AM41" s="40"/>
      <c r="AN41" s="40"/>
      <c r="AO41" s="64">
        <f t="shared" si="9"/>
        <v>1023621</v>
      </c>
      <c r="AP41" s="48">
        <f t="shared" si="10"/>
        <v>29504370</v>
      </c>
      <c r="AQ41" s="40" t="s">
        <v>296</v>
      </c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67">
        <v>10940</v>
      </c>
      <c r="BD41" s="40" t="s">
        <v>91</v>
      </c>
      <c r="BE41" s="40"/>
      <c r="BF41" s="40"/>
      <c r="BG41" s="40"/>
      <c r="BH41" s="44">
        <f t="shared" si="11"/>
        <v>30</v>
      </c>
      <c r="BI41" s="40"/>
      <c r="BJ41" s="48">
        <f t="shared" si="12"/>
        <v>30708630</v>
      </c>
      <c r="BK41" s="40" t="s">
        <v>290</v>
      </c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</row>
    <row r="42" spans="1:76">
      <c r="A42" s="40">
        <v>20038</v>
      </c>
      <c r="B42" s="40">
        <v>1</v>
      </c>
      <c r="C42" s="40"/>
      <c r="D42" s="40" t="s">
        <v>431</v>
      </c>
      <c r="E42" s="40" t="s">
        <v>83</v>
      </c>
      <c r="F42" s="40" t="s">
        <v>344</v>
      </c>
      <c r="G42" s="40" t="s">
        <v>392</v>
      </c>
      <c r="H42" s="40" t="s">
        <v>393</v>
      </c>
      <c r="I42" s="40" t="s">
        <v>432</v>
      </c>
      <c r="J42" s="40" t="s">
        <v>87</v>
      </c>
      <c r="K42" s="40" t="s">
        <v>393</v>
      </c>
      <c r="L42" s="40">
        <v>60</v>
      </c>
      <c r="M42" s="40">
        <f>VLOOKUP(L42,'[1]償却率（定額法）'!$B$6:$C$104,2)</f>
        <v>1.7000000000000001E-2</v>
      </c>
      <c r="N42" s="41">
        <v>32599</v>
      </c>
      <c r="O42" s="41">
        <v>35521</v>
      </c>
      <c r="P42" s="61">
        <f t="shared" si="0"/>
        <v>35521</v>
      </c>
      <c r="Q42" s="44">
        <f t="shared" si="1"/>
        <v>1997</v>
      </c>
      <c r="R42" s="44">
        <f t="shared" si="2"/>
        <v>4</v>
      </c>
      <c r="S42" s="44">
        <f t="shared" si="3"/>
        <v>1</v>
      </c>
      <c r="T42" s="40">
        <f t="shared" si="4"/>
        <v>1997</v>
      </c>
      <c r="U42" s="45">
        <v>212865000</v>
      </c>
      <c r="V42" s="62">
        <v>1</v>
      </c>
      <c r="W42" s="40"/>
      <c r="X42" s="47">
        <f t="shared" si="5"/>
        <v>79611510</v>
      </c>
      <c r="Y42" s="47">
        <f t="shared" si="6"/>
        <v>133253490</v>
      </c>
      <c r="Z42" s="40"/>
      <c r="AA42" s="40">
        <f t="shared" si="7"/>
        <v>0</v>
      </c>
      <c r="AB42" s="40"/>
      <c r="AC42" s="40"/>
      <c r="AD42" s="40"/>
      <c r="AE42" s="40"/>
      <c r="AF42" s="40"/>
      <c r="AG42" s="40"/>
      <c r="AH42" s="40">
        <f t="shared" si="8"/>
        <v>0</v>
      </c>
      <c r="AI42" s="40"/>
      <c r="AJ42" s="40"/>
      <c r="AK42" s="40"/>
      <c r="AL42" s="40"/>
      <c r="AM42" s="40"/>
      <c r="AN42" s="40"/>
      <c r="AO42" s="64">
        <f t="shared" si="9"/>
        <v>3618705</v>
      </c>
      <c r="AP42" s="48">
        <f t="shared" si="10"/>
        <v>129634785</v>
      </c>
      <c r="AQ42" s="40" t="s">
        <v>296</v>
      </c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67">
        <v>12754</v>
      </c>
      <c r="BD42" s="40" t="s">
        <v>91</v>
      </c>
      <c r="BE42" s="40"/>
      <c r="BF42" s="40"/>
      <c r="BG42" s="40"/>
      <c r="BH42" s="44">
        <f t="shared" si="11"/>
        <v>23</v>
      </c>
      <c r="BI42" s="40"/>
      <c r="BJ42" s="48">
        <f t="shared" si="12"/>
        <v>83230215</v>
      </c>
      <c r="BK42" s="40" t="s">
        <v>290</v>
      </c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</row>
    <row r="43" spans="1:76">
      <c r="A43" s="40">
        <v>20039</v>
      </c>
      <c r="B43" s="40">
        <v>1</v>
      </c>
      <c r="C43" s="40"/>
      <c r="D43" s="40" t="s">
        <v>433</v>
      </c>
      <c r="E43" s="40" t="s">
        <v>83</v>
      </c>
      <c r="F43" s="40" t="s">
        <v>344</v>
      </c>
      <c r="G43" s="40" t="s">
        <v>392</v>
      </c>
      <c r="H43" s="40" t="s">
        <v>393</v>
      </c>
      <c r="I43" s="40" t="s">
        <v>434</v>
      </c>
      <c r="J43" s="40" t="s">
        <v>87</v>
      </c>
      <c r="K43" s="40" t="s">
        <v>393</v>
      </c>
      <c r="L43" s="40">
        <v>60</v>
      </c>
      <c r="M43" s="40">
        <f>VLOOKUP(L43,'[1]償却率（定額法）'!$B$6:$C$104,2)</f>
        <v>1.7000000000000001E-2</v>
      </c>
      <c r="N43" s="41">
        <v>33329</v>
      </c>
      <c r="O43" s="41">
        <v>33329</v>
      </c>
      <c r="P43" s="61">
        <f t="shared" si="0"/>
        <v>33329</v>
      </c>
      <c r="Q43" s="44">
        <f t="shared" si="1"/>
        <v>1991</v>
      </c>
      <c r="R43" s="44">
        <f t="shared" si="2"/>
        <v>4</v>
      </c>
      <c r="S43" s="44">
        <f t="shared" si="3"/>
        <v>1</v>
      </c>
      <c r="T43" s="40">
        <f t="shared" si="4"/>
        <v>1991</v>
      </c>
      <c r="U43" s="45">
        <v>138156000</v>
      </c>
      <c r="V43" s="62">
        <v>1</v>
      </c>
      <c r="W43" s="40"/>
      <c r="X43" s="47">
        <f t="shared" si="5"/>
        <v>65762256</v>
      </c>
      <c r="Y43" s="47">
        <f t="shared" si="6"/>
        <v>72393744</v>
      </c>
      <c r="Z43" s="40"/>
      <c r="AA43" s="40">
        <f t="shared" si="7"/>
        <v>0</v>
      </c>
      <c r="AB43" s="40"/>
      <c r="AC43" s="40"/>
      <c r="AD43" s="40"/>
      <c r="AE43" s="40"/>
      <c r="AF43" s="40"/>
      <c r="AG43" s="40"/>
      <c r="AH43" s="40">
        <f t="shared" si="8"/>
        <v>0</v>
      </c>
      <c r="AI43" s="40"/>
      <c r="AJ43" s="40"/>
      <c r="AK43" s="40"/>
      <c r="AL43" s="40"/>
      <c r="AM43" s="40"/>
      <c r="AN43" s="40"/>
      <c r="AO43" s="64">
        <f t="shared" si="9"/>
        <v>2348652</v>
      </c>
      <c r="AP43" s="48">
        <f t="shared" si="10"/>
        <v>70045092</v>
      </c>
      <c r="AQ43" s="40" t="s">
        <v>296</v>
      </c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67">
        <v>6084</v>
      </c>
      <c r="BD43" s="40" t="s">
        <v>91</v>
      </c>
      <c r="BE43" s="40"/>
      <c r="BF43" s="40"/>
      <c r="BG43" s="40"/>
      <c r="BH43" s="44">
        <f t="shared" si="11"/>
        <v>29</v>
      </c>
      <c r="BI43" s="40"/>
      <c r="BJ43" s="48">
        <f t="shared" si="12"/>
        <v>68110908</v>
      </c>
      <c r="BK43" s="40" t="s">
        <v>290</v>
      </c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</row>
    <row r="44" spans="1:76">
      <c r="A44" s="40">
        <v>20040</v>
      </c>
      <c r="B44" s="40">
        <v>1</v>
      </c>
      <c r="C44" s="40"/>
      <c r="D44" s="40" t="s">
        <v>435</v>
      </c>
      <c r="E44" s="40" t="s">
        <v>83</v>
      </c>
      <c r="F44" s="40" t="s">
        <v>344</v>
      </c>
      <c r="G44" s="40" t="s">
        <v>392</v>
      </c>
      <c r="H44" s="40" t="s">
        <v>393</v>
      </c>
      <c r="I44" s="40" t="s">
        <v>436</v>
      </c>
      <c r="J44" s="40" t="s">
        <v>87</v>
      </c>
      <c r="K44" s="40" t="s">
        <v>393</v>
      </c>
      <c r="L44" s="40">
        <v>60</v>
      </c>
      <c r="M44" s="40">
        <f>VLOOKUP(L44,'[1]償却率（定額法）'!$B$6:$C$104,2)</f>
        <v>1.7000000000000001E-2</v>
      </c>
      <c r="N44" s="41">
        <v>32964</v>
      </c>
      <c r="O44" s="41">
        <v>33329</v>
      </c>
      <c r="P44" s="61">
        <f t="shared" si="0"/>
        <v>33329</v>
      </c>
      <c r="Q44" s="44">
        <f t="shared" si="1"/>
        <v>1991</v>
      </c>
      <c r="R44" s="44">
        <f t="shared" si="2"/>
        <v>4</v>
      </c>
      <c r="S44" s="44">
        <f t="shared" si="3"/>
        <v>1</v>
      </c>
      <c r="T44" s="40">
        <f t="shared" si="4"/>
        <v>1991</v>
      </c>
      <c r="U44" s="45">
        <v>52754000</v>
      </c>
      <c r="V44" s="62">
        <v>1</v>
      </c>
      <c r="W44" s="40"/>
      <c r="X44" s="47">
        <f t="shared" si="5"/>
        <v>25110904</v>
      </c>
      <c r="Y44" s="47">
        <f t="shared" si="6"/>
        <v>27643096</v>
      </c>
      <c r="Z44" s="40"/>
      <c r="AA44" s="40">
        <f t="shared" si="7"/>
        <v>0</v>
      </c>
      <c r="AB44" s="40"/>
      <c r="AC44" s="40"/>
      <c r="AD44" s="40"/>
      <c r="AE44" s="40"/>
      <c r="AF44" s="40"/>
      <c r="AG44" s="40"/>
      <c r="AH44" s="40">
        <f t="shared" si="8"/>
        <v>0</v>
      </c>
      <c r="AI44" s="40"/>
      <c r="AJ44" s="40"/>
      <c r="AK44" s="40"/>
      <c r="AL44" s="40"/>
      <c r="AM44" s="40"/>
      <c r="AN44" s="40"/>
      <c r="AO44" s="64">
        <f t="shared" si="9"/>
        <v>896818</v>
      </c>
      <c r="AP44" s="48">
        <f t="shared" si="10"/>
        <v>26746278</v>
      </c>
      <c r="AQ44" s="40" t="s">
        <v>296</v>
      </c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67">
        <v>2921</v>
      </c>
      <c r="BD44" s="40" t="s">
        <v>91</v>
      </c>
      <c r="BE44" s="40"/>
      <c r="BF44" s="40"/>
      <c r="BG44" s="40"/>
      <c r="BH44" s="44">
        <f t="shared" si="11"/>
        <v>29</v>
      </c>
      <c r="BI44" s="40"/>
      <c r="BJ44" s="48">
        <f t="shared" si="12"/>
        <v>26007722</v>
      </c>
      <c r="BK44" s="40" t="s">
        <v>290</v>
      </c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</row>
    <row r="45" spans="1:76">
      <c r="A45" s="40">
        <v>20041</v>
      </c>
      <c r="B45" s="40">
        <v>1</v>
      </c>
      <c r="C45" s="40"/>
      <c r="D45" s="40" t="s">
        <v>437</v>
      </c>
      <c r="E45" s="40" t="s">
        <v>83</v>
      </c>
      <c r="F45" s="40" t="s">
        <v>344</v>
      </c>
      <c r="G45" s="40" t="s">
        <v>392</v>
      </c>
      <c r="H45" s="40" t="s">
        <v>393</v>
      </c>
      <c r="I45" s="40" t="s">
        <v>438</v>
      </c>
      <c r="J45" s="40" t="s">
        <v>87</v>
      </c>
      <c r="K45" s="40" t="s">
        <v>393</v>
      </c>
      <c r="L45" s="40">
        <v>60</v>
      </c>
      <c r="M45" s="40">
        <f>VLOOKUP(L45,'[1]償却率（定額法）'!$B$6:$C$104,2)</f>
        <v>1.7000000000000001E-2</v>
      </c>
      <c r="N45" s="41">
        <v>33329</v>
      </c>
      <c r="O45" s="41">
        <v>33695</v>
      </c>
      <c r="P45" s="61">
        <f t="shared" si="0"/>
        <v>33695</v>
      </c>
      <c r="Q45" s="44">
        <f t="shared" si="1"/>
        <v>1992</v>
      </c>
      <c r="R45" s="44">
        <f t="shared" si="2"/>
        <v>4</v>
      </c>
      <c r="S45" s="44">
        <f t="shared" si="3"/>
        <v>1</v>
      </c>
      <c r="T45" s="40">
        <f t="shared" si="4"/>
        <v>1992</v>
      </c>
      <c r="U45" s="45">
        <v>1152400000</v>
      </c>
      <c r="V45" s="62">
        <v>1</v>
      </c>
      <c r="W45" s="40"/>
      <c r="X45" s="47">
        <f t="shared" si="5"/>
        <v>528951600</v>
      </c>
      <c r="Y45" s="47">
        <f t="shared" si="6"/>
        <v>623448400</v>
      </c>
      <c r="Z45" s="40"/>
      <c r="AA45" s="40">
        <f t="shared" si="7"/>
        <v>0</v>
      </c>
      <c r="AB45" s="40"/>
      <c r="AC45" s="40"/>
      <c r="AD45" s="40"/>
      <c r="AE45" s="40"/>
      <c r="AF45" s="40"/>
      <c r="AG45" s="40"/>
      <c r="AH45" s="40">
        <f t="shared" si="8"/>
        <v>0</v>
      </c>
      <c r="AI45" s="40"/>
      <c r="AJ45" s="40"/>
      <c r="AK45" s="40"/>
      <c r="AL45" s="40"/>
      <c r="AM45" s="40"/>
      <c r="AN45" s="40"/>
      <c r="AO45" s="64">
        <f t="shared" si="9"/>
        <v>19590800</v>
      </c>
      <c r="AP45" s="48">
        <f t="shared" si="10"/>
        <v>603857600</v>
      </c>
      <c r="AQ45" s="40" t="s">
        <v>296</v>
      </c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67">
        <v>62078</v>
      </c>
      <c r="BD45" s="40" t="s">
        <v>91</v>
      </c>
      <c r="BE45" s="40"/>
      <c r="BF45" s="40"/>
      <c r="BG45" s="40"/>
      <c r="BH45" s="44">
        <f t="shared" si="11"/>
        <v>28</v>
      </c>
      <c r="BI45" s="40"/>
      <c r="BJ45" s="48">
        <f t="shared" si="12"/>
        <v>548542400</v>
      </c>
      <c r="BK45" s="40" t="s">
        <v>290</v>
      </c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</row>
    <row r="46" spans="1:76">
      <c r="A46" s="40">
        <v>20042</v>
      </c>
      <c r="B46" s="40">
        <v>1</v>
      </c>
      <c r="C46" s="40"/>
      <c r="D46" s="40" t="s">
        <v>439</v>
      </c>
      <c r="E46" s="40" t="s">
        <v>83</v>
      </c>
      <c r="F46" s="40" t="s">
        <v>344</v>
      </c>
      <c r="G46" s="40" t="s">
        <v>392</v>
      </c>
      <c r="H46" s="40" t="s">
        <v>393</v>
      </c>
      <c r="I46" s="40" t="s">
        <v>440</v>
      </c>
      <c r="J46" s="40" t="s">
        <v>87</v>
      </c>
      <c r="K46" s="40" t="s">
        <v>393</v>
      </c>
      <c r="L46" s="40">
        <v>60</v>
      </c>
      <c r="M46" s="40">
        <f>VLOOKUP(L46,'[1]償却率（定額法）'!$B$6:$C$104,2)</f>
        <v>1.7000000000000001E-2</v>
      </c>
      <c r="N46" s="41">
        <v>33329</v>
      </c>
      <c r="O46" s="41">
        <v>33695</v>
      </c>
      <c r="P46" s="61">
        <f t="shared" si="0"/>
        <v>33695</v>
      </c>
      <c r="Q46" s="44">
        <f t="shared" si="1"/>
        <v>1992</v>
      </c>
      <c r="R46" s="44">
        <f t="shared" si="2"/>
        <v>4</v>
      </c>
      <c r="S46" s="44">
        <f t="shared" si="3"/>
        <v>1</v>
      </c>
      <c r="T46" s="40">
        <f t="shared" si="4"/>
        <v>1992</v>
      </c>
      <c r="U46" s="45">
        <v>52547000</v>
      </c>
      <c r="V46" s="62">
        <v>1</v>
      </c>
      <c r="W46" s="40"/>
      <c r="X46" s="47">
        <f t="shared" si="5"/>
        <v>24119073</v>
      </c>
      <c r="Y46" s="47">
        <f t="shared" si="6"/>
        <v>28427927</v>
      </c>
      <c r="Z46" s="40"/>
      <c r="AA46" s="40">
        <f t="shared" si="7"/>
        <v>0</v>
      </c>
      <c r="AB46" s="40"/>
      <c r="AC46" s="40"/>
      <c r="AD46" s="40"/>
      <c r="AE46" s="40"/>
      <c r="AF46" s="40"/>
      <c r="AG46" s="40"/>
      <c r="AH46" s="40">
        <f t="shared" si="8"/>
        <v>0</v>
      </c>
      <c r="AI46" s="40"/>
      <c r="AJ46" s="40"/>
      <c r="AK46" s="40"/>
      <c r="AL46" s="40"/>
      <c r="AM46" s="40"/>
      <c r="AN46" s="40"/>
      <c r="AO46" s="64">
        <f t="shared" si="9"/>
        <v>893299</v>
      </c>
      <c r="AP46" s="48">
        <f t="shared" si="10"/>
        <v>27534628</v>
      </c>
      <c r="AQ46" s="40" t="s">
        <v>296</v>
      </c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67">
        <v>2922</v>
      </c>
      <c r="BD46" s="40" t="s">
        <v>91</v>
      </c>
      <c r="BE46" s="40"/>
      <c r="BF46" s="40"/>
      <c r="BG46" s="40"/>
      <c r="BH46" s="44">
        <f t="shared" si="11"/>
        <v>28</v>
      </c>
      <c r="BI46" s="40"/>
      <c r="BJ46" s="48">
        <f t="shared" si="12"/>
        <v>25012372</v>
      </c>
      <c r="BK46" s="40" t="s">
        <v>290</v>
      </c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</row>
    <row r="47" spans="1:76">
      <c r="A47" s="40">
        <v>20043</v>
      </c>
      <c r="B47" s="40">
        <v>1</v>
      </c>
      <c r="C47" s="40"/>
      <c r="D47" s="40" t="s">
        <v>441</v>
      </c>
      <c r="E47" s="40" t="s">
        <v>83</v>
      </c>
      <c r="F47" s="40" t="s">
        <v>344</v>
      </c>
      <c r="G47" s="40" t="s">
        <v>392</v>
      </c>
      <c r="H47" s="40" t="s">
        <v>393</v>
      </c>
      <c r="I47" s="40" t="s">
        <v>442</v>
      </c>
      <c r="J47" s="40" t="s">
        <v>87</v>
      </c>
      <c r="K47" s="40" t="s">
        <v>393</v>
      </c>
      <c r="L47" s="40">
        <v>60</v>
      </c>
      <c r="M47" s="40">
        <f>VLOOKUP(L47,'[1]償却率（定額法）'!$B$6:$C$104,2)</f>
        <v>1.7000000000000001E-2</v>
      </c>
      <c r="N47" s="41">
        <v>33695</v>
      </c>
      <c r="O47" s="41">
        <v>33695</v>
      </c>
      <c r="P47" s="61">
        <f t="shared" si="0"/>
        <v>33695</v>
      </c>
      <c r="Q47" s="44">
        <f t="shared" si="1"/>
        <v>1992</v>
      </c>
      <c r="R47" s="44">
        <f t="shared" si="2"/>
        <v>4</v>
      </c>
      <c r="S47" s="44">
        <f t="shared" si="3"/>
        <v>1</v>
      </c>
      <c r="T47" s="40">
        <f t="shared" si="4"/>
        <v>1992</v>
      </c>
      <c r="U47" s="45">
        <v>46775000</v>
      </c>
      <c r="V47" s="62">
        <v>1</v>
      </c>
      <c r="W47" s="40"/>
      <c r="X47" s="47">
        <f t="shared" si="5"/>
        <v>21469725</v>
      </c>
      <c r="Y47" s="47">
        <f t="shared" si="6"/>
        <v>25305275</v>
      </c>
      <c r="Z47" s="40"/>
      <c r="AA47" s="40">
        <f t="shared" si="7"/>
        <v>0</v>
      </c>
      <c r="AB47" s="40"/>
      <c r="AC47" s="40"/>
      <c r="AD47" s="40"/>
      <c r="AE47" s="40"/>
      <c r="AF47" s="40"/>
      <c r="AG47" s="40"/>
      <c r="AH47" s="40">
        <f t="shared" si="8"/>
        <v>0</v>
      </c>
      <c r="AI47" s="40"/>
      <c r="AJ47" s="40"/>
      <c r="AK47" s="40"/>
      <c r="AL47" s="40"/>
      <c r="AM47" s="40"/>
      <c r="AN47" s="40"/>
      <c r="AO47" s="64">
        <f t="shared" si="9"/>
        <v>795175</v>
      </c>
      <c r="AP47" s="48">
        <f t="shared" si="10"/>
        <v>24510100</v>
      </c>
      <c r="AQ47" s="40" t="s">
        <v>296</v>
      </c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67">
        <v>2782</v>
      </c>
      <c r="BD47" s="40" t="s">
        <v>91</v>
      </c>
      <c r="BE47" s="40"/>
      <c r="BF47" s="40"/>
      <c r="BG47" s="40"/>
      <c r="BH47" s="44">
        <f t="shared" si="11"/>
        <v>28</v>
      </c>
      <c r="BI47" s="40"/>
      <c r="BJ47" s="48">
        <f t="shared" si="12"/>
        <v>22264900</v>
      </c>
      <c r="BK47" s="40" t="s">
        <v>290</v>
      </c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</row>
    <row r="48" spans="1:76">
      <c r="A48" s="40">
        <v>20044</v>
      </c>
      <c r="B48" s="40">
        <v>1</v>
      </c>
      <c r="C48" s="40"/>
      <c r="D48" s="40" t="s">
        <v>443</v>
      </c>
      <c r="E48" s="40" t="s">
        <v>83</v>
      </c>
      <c r="F48" s="40" t="s">
        <v>344</v>
      </c>
      <c r="G48" s="40" t="s">
        <v>392</v>
      </c>
      <c r="H48" s="40" t="s">
        <v>393</v>
      </c>
      <c r="I48" s="40" t="s">
        <v>444</v>
      </c>
      <c r="J48" s="40" t="s">
        <v>87</v>
      </c>
      <c r="K48" s="40" t="s">
        <v>393</v>
      </c>
      <c r="L48" s="40">
        <v>60</v>
      </c>
      <c r="M48" s="40">
        <f>VLOOKUP(L48,'[1]償却率（定額法）'!$B$6:$C$104,2)</f>
        <v>1.7000000000000001E-2</v>
      </c>
      <c r="N48" s="41">
        <v>34060</v>
      </c>
      <c r="O48" s="41">
        <v>34060</v>
      </c>
      <c r="P48" s="61">
        <f t="shared" si="0"/>
        <v>34060</v>
      </c>
      <c r="Q48" s="44">
        <f t="shared" si="1"/>
        <v>1993</v>
      </c>
      <c r="R48" s="44">
        <f t="shared" si="2"/>
        <v>4</v>
      </c>
      <c r="S48" s="44">
        <f t="shared" si="3"/>
        <v>1</v>
      </c>
      <c r="T48" s="40">
        <f t="shared" si="4"/>
        <v>1993</v>
      </c>
      <c r="U48" s="45">
        <v>56000000</v>
      </c>
      <c r="V48" s="62">
        <v>1</v>
      </c>
      <c r="W48" s="40"/>
      <c r="X48" s="47">
        <f t="shared" si="5"/>
        <v>24752000</v>
      </c>
      <c r="Y48" s="47">
        <f t="shared" si="6"/>
        <v>31248000</v>
      </c>
      <c r="Z48" s="40"/>
      <c r="AA48" s="40">
        <f t="shared" si="7"/>
        <v>0</v>
      </c>
      <c r="AB48" s="40"/>
      <c r="AC48" s="40"/>
      <c r="AD48" s="40"/>
      <c r="AE48" s="40"/>
      <c r="AF48" s="40"/>
      <c r="AG48" s="40"/>
      <c r="AH48" s="40">
        <f t="shared" si="8"/>
        <v>0</v>
      </c>
      <c r="AI48" s="40"/>
      <c r="AJ48" s="40"/>
      <c r="AK48" s="40"/>
      <c r="AL48" s="40"/>
      <c r="AM48" s="40"/>
      <c r="AN48" s="40"/>
      <c r="AO48" s="64">
        <f t="shared" si="9"/>
        <v>952000</v>
      </c>
      <c r="AP48" s="48">
        <f t="shared" si="10"/>
        <v>30296000</v>
      </c>
      <c r="AQ48" s="40" t="s">
        <v>296</v>
      </c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67">
        <v>2924</v>
      </c>
      <c r="BD48" s="40" t="s">
        <v>91</v>
      </c>
      <c r="BE48" s="40"/>
      <c r="BF48" s="40"/>
      <c r="BG48" s="40"/>
      <c r="BH48" s="44">
        <f t="shared" si="11"/>
        <v>27</v>
      </c>
      <c r="BI48" s="40"/>
      <c r="BJ48" s="48">
        <f t="shared" si="12"/>
        <v>25704000</v>
      </c>
      <c r="BK48" s="40" t="s">
        <v>290</v>
      </c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</row>
    <row r="49" spans="1:76">
      <c r="A49" s="40">
        <v>20045</v>
      </c>
      <c r="B49" s="40">
        <v>1</v>
      </c>
      <c r="C49" s="40"/>
      <c r="D49" s="40" t="s">
        <v>445</v>
      </c>
      <c r="E49" s="40" t="s">
        <v>83</v>
      </c>
      <c r="F49" s="40" t="s">
        <v>344</v>
      </c>
      <c r="G49" s="40" t="s">
        <v>392</v>
      </c>
      <c r="H49" s="40" t="s">
        <v>393</v>
      </c>
      <c r="I49" s="40" t="s">
        <v>446</v>
      </c>
      <c r="J49" s="40" t="s">
        <v>87</v>
      </c>
      <c r="K49" s="40" t="s">
        <v>393</v>
      </c>
      <c r="L49" s="40">
        <v>60</v>
      </c>
      <c r="M49" s="40">
        <f>VLOOKUP(L49,'[1]償却率（定額法）'!$B$6:$C$104,2)</f>
        <v>1.7000000000000001E-2</v>
      </c>
      <c r="N49" s="41">
        <v>33695</v>
      </c>
      <c r="O49" s="41">
        <v>34425</v>
      </c>
      <c r="P49" s="61">
        <f t="shared" si="0"/>
        <v>34425</v>
      </c>
      <c r="Q49" s="44">
        <f t="shared" si="1"/>
        <v>1994</v>
      </c>
      <c r="R49" s="44">
        <f t="shared" si="2"/>
        <v>4</v>
      </c>
      <c r="S49" s="44">
        <f t="shared" si="3"/>
        <v>1</v>
      </c>
      <c r="T49" s="40">
        <f t="shared" si="4"/>
        <v>1994</v>
      </c>
      <c r="U49" s="51">
        <v>1</v>
      </c>
      <c r="V49" s="62">
        <v>1</v>
      </c>
      <c r="W49" s="40"/>
      <c r="X49" s="47">
        <f t="shared" si="5"/>
        <v>0</v>
      </c>
      <c r="Y49" s="47">
        <f t="shared" si="6"/>
        <v>1</v>
      </c>
      <c r="Z49" s="40"/>
      <c r="AA49" s="40">
        <f t="shared" si="7"/>
        <v>0</v>
      </c>
      <c r="AB49" s="40"/>
      <c r="AC49" s="40"/>
      <c r="AD49" s="40"/>
      <c r="AE49" s="40"/>
      <c r="AF49" s="40"/>
      <c r="AG49" s="40"/>
      <c r="AH49" s="40">
        <f t="shared" si="8"/>
        <v>0</v>
      </c>
      <c r="AI49" s="40"/>
      <c r="AJ49" s="40"/>
      <c r="AK49" s="40"/>
      <c r="AL49" s="40"/>
      <c r="AM49" s="40"/>
      <c r="AN49" s="40"/>
      <c r="AO49" s="64">
        <f t="shared" si="9"/>
        <v>0</v>
      </c>
      <c r="AP49" s="48">
        <f t="shared" si="10"/>
        <v>1</v>
      </c>
      <c r="AQ49" s="40" t="s">
        <v>296</v>
      </c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67">
        <v>10243</v>
      </c>
      <c r="BD49" s="40" t="s">
        <v>91</v>
      </c>
      <c r="BE49" s="40"/>
      <c r="BF49" s="40"/>
      <c r="BG49" s="40"/>
      <c r="BH49" s="44">
        <f t="shared" si="11"/>
        <v>26</v>
      </c>
      <c r="BI49" s="40"/>
      <c r="BJ49" s="48">
        <f t="shared" si="12"/>
        <v>0</v>
      </c>
      <c r="BK49" s="40" t="s">
        <v>290</v>
      </c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</row>
    <row r="50" spans="1:76">
      <c r="A50" s="40">
        <v>20046</v>
      </c>
      <c r="B50" s="40">
        <v>1</v>
      </c>
      <c r="C50" s="40"/>
      <c r="D50" s="40" t="s">
        <v>447</v>
      </c>
      <c r="E50" s="40" t="s">
        <v>83</v>
      </c>
      <c r="F50" s="40" t="s">
        <v>344</v>
      </c>
      <c r="G50" s="40" t="s">
        <v>392</v>
      </c>
      <c r="H50" s="40" t="s">
        <v>393</v>
      </c>
      <c r="I50" s="40" t="s">
        <v>448</v>
      </c>
      <c r="J50" s="40" t="s">
        <v>87</v>
      </c>
      <c r="K50" s="40" t="s">
        <v>393</v>
      </c>
      <c r="L50" s="40">
        <v>60</v>
      </c>
      <c r="M50" s="40">
        <f>VLOOKUP(L50,'[1]償却率（定額法）'!$B$6:$C$104,2)</f>
        <v>1.7000000000000001E-2</v>
      </c>
      <c r="N50" s="41">
        <v>33695</v>
      </c>
      <c r="O50" s="41">
        <v>34425</v>
      </c>
      <c r="P50" s="61">
        <f t="shared" si="0"/>
        <v>34425</v>
      </c>
      <c r="Q50" s="44">
        <f t="shared" si="1"/>
        <v>1994</v>
      </c>
      <c r="R50" s="44">
        <f t="shared" si="2"/>
        <v>4</v>
      </c>
      <c r="S50" s="44">
        <f t="shared" si="3"/>
        <v>1</v>
      </c>
      <c r="T50" s="40">
        <f t="shared" si="4"/>
        <v>1994</v>
      </c>
      <c r="U50" s="51">
        <v>1</v>
      </c>
      <c r="V50" s="62">
        <v>1</v>
      </c>
      <c r="W50" s="40"/>
      <c r="X50" s="47">
        <f t="shared" si="5"/>
        <v>0</v>
      </c>
      <c r="Y50" s="47">
        <f t="shared" si="6"/>
        <v>1</v>
      </c>
      <c r="Z50" s="40"/>
      <c r="AA50" s="40">
        <f t="shared" si="7"/>
        <v>0</v>
      </c>
      <c r="AB50" s="40"/>
      <c r="AC50" s="40"/>
      <c r="AD50" s="40"/>
      <c r="AE50" s="40"/>
      <c r="AF50" s="40"/>
      <c r="AG50" s="40"/>
      <c r="AH50" s="40">
        <f t="shared" si="8"/>
        <v>0</v>
      </c>
      <c r="AI50" s="40"/>
      <c r="AJ50" s="40"/>
      <c r="AK50" s="40"/>
      <c r="AL50" s="40"/>
      <c r="AM50" s="40"/>
      <c r="AN50" s="40"/>
      <c r="AO50" s="64">
        <f t="shared" si="9"/>
        <v>0</v>
      </c>
      <c r="AP50" s="48">
        <f t="shared" si="10"/>
        <v>1</v>
      </c>
      <c r="AQ50" s="40" t="s">
        <v>296</v>
      </c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67">
        <v>366</v>
      </c>
      <c r="BD50" s="40" t="s">
        <v>91</v>
      </c>
      <c r="BE50" s="40"/>
      <c r="BF50" s="40"/>
      <c r="BG50" s="40"/>
      <c r="BH50" s="44">
        <f t="shared" si="11"/>
        <v>26</v>
      </c>
      <c r="BI50" s="40"/>
      <c r="BJ50" s="48">
        <f t="shared" si="12"/>
        <v>0</v>
      </c>
      <c r="BK50" s="40" t="s">
        <v>290</v>
      </c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</row>
    <row r="51" spans="1:76">
      <c r="A51" s="40">
        <v>20047</v>
      </c>
      <c r="B51" s="40">
        <v>1</v>
      </c>
      <c r="C51" s="40"/>
      <c r="D51" s="40" t="s">
        <v>449</v>
      </c>
      <c r="E51" s="40" t="s">
        <v>83</v>
      </c>
      <c r="F51" s="40" t="s">
        <v>344</v>
      </c>
      <c r="G51" s="40" t="s">
        <v>392</v>
      </c>
      <c r="H51" s="40" t="s">
        <v>393</v>
      </c>
      <c r="I51" s="40" t="s">
        <v>450</v>
      </c>
      <c r="J51" s="40" t="s">
        <v>87</v>
      </c>
      <c r="K51" s="40" t="s">
        <v>393</v>
      </c>
      <c r="L51" s="40">
        <v>60</v>
      </c>
      <c r="M51" s="40">
        <f>VLOOKUP(L51,'[1]償却率（定額法）'!$B$6:$C$104,2)</f>
        <v>1.7000000000000001E-2</v>
      </c>
      <c r="N51" s="41">
        <v>33695</v>
      </c>
      <c r="O51" s="41">
        <v>34425</v>
      </c>
      <c r="P51" s="61">
        <f t="shared" si="0"/>
        <v>34425</v>
      </c>
      <c r="Q51" s="44">
        <f t="shared" si="1"/>
        <v>1994</v>
      </c>
      <c r="R51" s="44">
        <f t="shared" si="2"/>
        <v>4</v>
      </c>
      <c r="S51" s="44">
        <f t="shared" si="3"/>
        <v>1</v>
      </c>
      <c r="T51" s="40">
        <f t="shared" si="4"/>
        <v>1994</v>
      </c>
      <c r="U51" s="51">
        <v>1</v>
      </c>
      <c r="V51" s="62">
        <v>1</v>
      </c>
      <c r="W51" s="40"/>
      <c r="X51" s="47">
        <f t="shared" si="5"/>
        <v>0</v>
      </c>
      <c r="Y51" s="47">
        <f t="shared" si="6"/>
        <v>1</v>
      </c>
      <c r="Z51" s="40"/>
      <c r="AA51" s="40">
        <f t="shared" si="7"/>
        <v>0</v>
      </c>
      <c r="AB51" s="40"/>
      <c r="AC51" s="40"/>
      <c r="AD51" s="40"/>
      <c r="AE51" s="40"/>
      <c r="AF51" s="40"/>
      <c r="AG51" s="40"/>
      <c r="AH51" s="40">
        <f t="shared" si="8"/>
        <v>0</v>
      </c>
      <c r="AI51" s="40"/>
      <c r="AJ51" s="40"/>
      <c r="AK51" s="40"/>
      <c r="AL51" s="40"/>
      <c r="AM51" s="40"/>
      <c r="AN51" s="40"/>
      <c r="AO51" s="64">
        <f t="shared" si="9"/>
        <v>0</v>
      </c>
      <c r="AP51" s="48">
        <f t="shared" si="10"/>
        <v>1</v>
      </c>
      <c r="AQ51" s="40" t="s">
        <v>296</v>
      </c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67">
        <v>407</v>
      </c>
      <c r="BD51" s="40" t="s">
        <v>91</v>
      </c>
      <c r="BE51" s="40"/>
      <c r="BF51" s="40"/>
      <c r="BG51" s="40"/>
      <c r="BH51" s="44">
        <f t="shared" si="11"/>
        <v>26</v>
      </c>
      <c r="BI51" s="40"/>
      <c r="BJ51" s="48">
        <f t="shared" si="12"/>
        <v>0</v>
      </c>
      <c r="BK51" s="40" t="s">
        <v>290</v>
      </c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</row>
    <row r="52" spans="1:76">
      <c r="A52" s="40">
        <v>20048</v>
      </c>
      <c r="B52" s="40">
        <v>1</v>
      </c>
      <c r="C52" s="40"/>
      <c r="D52" s="40" t="s">
        <v>451</v>
      </c>
      <c r="E52" s="40" t="s">
        <v>83</v>
      </c>
      <c r="F52" s="40" t="s">
        <v>344</v>
      </c>
      <c r="G52" s="40" t="s">
        <v>392</v>
      </c>
      <c r="H52" s="40" t="s">
        <v>393</v>
      </c>
      <c r="I52" s="40" t="s">
        <v>452</v>
      </c>
      <c r="J52" s="40" t="s">
        <v>87</v>
      </c>
      <c r="K52" s="40" t="s">
        <v>393</v>
      </c>
      <c r="L52" s="40">
        <v>60</v>
      </c>
      <c r="M52" s="40">
        <f>VLOOKUP(L52,'[1]償却率（定額法）'!$B$6:$C$104,2)</f>
        <v>1.7000000000000001E-2</v>
      </c>
      <c r="N52" s="41">
        <v>34425</v>
      </c>
      <c r="O52" s="41">
        <v>35156</v>
      </c>
      <c r="P52" s="61">
        <f t="shared" si="0"/>
        <v>35156</v>
      </c>
      <c r="Q52" s="44">
        <f t="shared" si="1"/>
        <v>1996</v>
      </c>
      <c r="R52" s="44">
        <f t="shared" si="2"/>
        <v>4</v>
      </c>
      <c r="S52" s="44">
        <f t="shared" si="3"/>
        <v>1</v>
      </c>
      <c r="T52" s="40">
        <f t="shared" si="4"/>
        <v>1996</v>
      </c>
      <c r="U52" s="45">
        <v>715979000</v>
      </c>
      <c r="V52" s="62">
        <v>1</v>
      </c>
      <c r="W52" s="40"/>
      <c r="X52" s="47">
        <f t="shared" si="5"/>
        <v>279947789</v>
      </c>
      <c r="Y52" s="47">
        <f t="shared" si="6"/>
        <v>436031211</v>
      </c>
      <c r="Z52" s="40"/>
      <c r="AA52" s="40">
        <f t="shared" si="7"/>
        <v>0</v>
      </c>
      <c r="AB52" s="40"/>
      <c r="AC52" s="40"/>
      <c r="AD52" s="40"/>
      <c r="AE52" s="40"/>
      <c r="AF52" s="40"/>
      <c r="AG52" s="40"/>
      <c r="AH52" s="40">
        <f t="shared" si="8"/>
        <v>0</v>
      </c>
      <c r="AI52" s="40"/>
      <c r="AJ52" s="40"/>
      <c r="AK52" s="40"/>
      <c r="AL52" s="40"/>
      <c r="AM52" s="40"/>
      <c r="AN52" s="40"/>
      <c r="AO52" s="64">
        <f t="shared" si="9"/>
        <v>12171643</v>
      </c>
      <c r="AP52" s="48">
        <f t="shared" si="10"/>
        <v>423859568</v>
      </c>
      <c r="AQ52" s="40" t="s">
        <v>296</v>
      </c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67">
        <v>36812</v>
      </c>
      <c r="BD52" s="40" t="s">
        <v>91</v>
      </c>
      <c r="BE52" s="40"/>
      <c r="BF52" s="40"/>
      <c r="BG52" s="40"/>
      <c r="BH52" s="44">
        <f t="shared" si="11"/>
        <v>24</v>
      </c>
      <c r="BI52" s="40"/>
      <c r="BJ52" s="48">
        <f t="shared" si="12"/>
        <v>292119432</v>
      </c>
      <c r="BK52" s="40" t="s">
        <v>290</v>
      </c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</row>
    <row r="53" spans="1:76">
      <c r="A53" s="40">
        <v>20049</v>
      </c>
      <c r="B53" s="40">
        <v>1</v>
      </c>
      <c r="C53" s="40"/>
      <c r="D53" s="40" t="s">
        <v>453</v>
      </c>
      <c r="E53" s="40" t="s">
        <v>83</v>
      </c>
      <c r="F53" s="40" t="s">
        <v>344</v>
      </c>
      <c r="G53" s="40" t="s">
        <v>392</v>
      </c>
      <c r="H53" s="40" t="s">
        <v>393</v>
      </c>
      <c r="I53" s="40" t="s">
        <v>454</v>
      </c>
      <c r="J53" s="40" t="s">
        <v>87</v>
      </c>
      <c r="K53" s="40" t="s">
        <v>393</v>
      </c>
      <c r="L53" s="40">
        <v>60</v>
      </c>
      <c r="M53" s="40">
        <f>VLOOKUP(L53,'[1]償却率（定額法）'!$B$6:$C$104,2)</f>
        <v>1.7000000000000001E-2</v>
      </c>
      <c r="N53" s="41">
        <v>35156</v>
      </c>
      <c r="O53" s="41">
        <v>35886</v>
      </c>
      <c r="P53" s="61">
        <f t="shared" si="0"/>
        <v>35886</v>
      </c>
      <c r="Q53" s="44">
        <f t="shared" si="1"/>
        <v>1998</v>
      </c>
      <c r="R53" s="44">
        <f t="shared" si="2"/>
        <v>4</v>
      </c>
      <c r="S53" s="44">
        <f t="shared" si="3"/>
        <v>1</v>
      </c>
      <c r="T53" s="40">
        <f t="shared" si="4"/>
        <v>1998</v>
      </c>
      <c r="U53" s="45">
        <v>60775000</v>
      </c>
      <c r="V53" s="62">
        <v>1</v>
      </c>
      <c r="W53" s="40"/>
      <c r="X53" s="47">
        <f t="shared" si="5"/>
        <v>21696675</v>
      </c>
      <c r="Y53" s="47">
        <f t="shared" si="6"/>
        <v>39078325</v>
      </c>
      <c r="Z53" s="40"/>
      <c r="AA53" s="40">
        <f t="shared" si="7"/>
        <v>0</v>
      </c>
      <c r="AB53" s="40"/>
      <c r="AC53" s="40"/>
      <c r="AD53" s="40"/>
      <c r="AE53" s="40"/>
      <c r="AF53" s="40"/>
      <c r="AG53" s="40"/>
      <c r="AH53" s="40">
        <f t="shared" si="8"/>
        <v>0</v>
      </c>
      <c r="AI53" s="40"/>
      <c r="AJ53" s="40"/>
      <c r="AK53" s="40"/>
      <c r="AL53" s="40"/>
      <c r="AM53" s="40"/>
      <c r="AN53" s="40"/>
      <c r="AO53" s="64">
        <f t="shared" si="9"/>
        <v>1033175</v>
      </c>
      <c r="AP53" s="48">
        <f t="shared" si="10"/>
        <v>38045150</v>
      </c>
      <c r="AQ53" s="40" t="s">
        <v>296</v>
      </c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67">
        <v>2719</v>
      </c>
      <c r="BD53" s="40" t="s">
        <v>91</v>
      </c>
      <c r="BE53" s="40"/>
      <c r="BF53" s="40"/>
      <c r="BG53" s="40"/>
      <c r="BH53" s="44">
        <f t="shared" si="11"/>
        <v>22</v>
      </c>
      <c r="BI53" s="40"/>
      <c r="BJ53" s="48">
        <f t="shared" si="12"/>
        <v>22729850</v>
      </c>
      <c r="BK53" s="40" t="s">
        <v>290</v>
      </c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</row>
    <row r="54" spans="1:76">
      <c r="A54" s="40">
        <v>20050</v>
      </c>
      <c r="B54" s="40">
        <v>1</v>
      </c>
      <c r="C54" s="40"/>
      <c r="D54" s="40" t="s">
        <v>455</v>
      </c>
      <c r="E54" s="40" t="s">
        <v>83</v>
      </c>
      <c r="F54" s="40" t="s">
        <v>344</v>
      </c>
      <c r="G54" s="40" t="s">
        <v>392</v>
      </c>
      <c r="H54" s="40" t="s">
        <v>393</v>
      </c>
      <c r="I54" s="40" t="s">
        <v>456</v>
      </c>
      <c r="J54" s="40" t="s">
        <v>87</v>
      </c>
      <c r="K54" s="40" t="s">
        <v>393</v>
      </c>
      <c r="L54" s="40">
        <v>60</v>
      </c>
      <c r="M54" s="40">
        <f>VLOOKUP(L54,'[1]償却率（定額法）'!$B$6:$C$104,2)</f>
        <v>1.7000000000000001E-2</v>
      </c>
      <c r="N54" s="41">
        <v>35156</v>
      </c>
      <c r="O54" s="41">
        <v>35521</v>
      </c>
      <c r="P54" s="61">
        <f t="shared" si="0"/>
        <v>35521</v>
      </c>
      <c r="Q54" s="44">
        <f t="shared" si="1"/>
        <v>1997</v>
      </c>
      <c r="R54" s="44">
        <f t="shared" si="2"/>
        <v>4</v>
      </c>
      <c r="S54" s="44">
        <f t="shared" si="3"/>
        <v>1</v>
      </c>
      <c r="T54" s="40">
        <f t="shared" si="4"/>
        <v>1997</v>
      </c>
      <c r="U54" s="45">
        <v>71151000</v>
      </c>
      <c r="V54" s="62">
        <v>1</v>
      </c>
      <c r="W54" s="40"/>
      <c r="X54" s="47">
        <f t="shared" si="5"/>
        <v>26610474</v>
      </c>
      <c r="Y54" s="47">
        <f t="shared" si="6"/>
        <v>44540526</v>
      </c>
      <c r="Z54" s="40"/>
      <c r="AA54" s="40">
        <f t="shared" si="7"/>
        <v>0</v>
      </c>
      <c r="AB54" s="40"/>
      <c r="AC54" s="40"/>
      <c r="AD54" s="40"/>
      <c r="AE54" s="40"/>
      <c r="AF54" s="40"/>
      <c r="AG54" s="40"/>
      <c r="AH54" s="40">
        <f t="shared" si="8"/>
        <v>0</v>
      </c>
      <c r="AI54" s="40"/>
      <c r="AJ54" s="40"/>
      <c r="AK54" s="40"/>
      <c r="AL54" s="40"/>
      <c r="AM54" s="40"/>
      <c r="AN54" s="40"/>
      <c r="AO54" s="64">
        <f t="shared" si="9"/>
        <v>1209567</v>
      </c>
      <c r="AP54" s="48">
        <f t="shared" si="10"/>
        <v>43330959</v>
      </c>
      <c r="AQ54" s="40" t="s">
        <v>296</v>
      </c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67">
        <v>2583</v>
      </c>
      <c r="BD54" s="40" t="s">
        <v>91</v>
      </c>
      <c r="BE54" s="40"/>
      <c r="BF54" s="40"/>
      <c r="BG54" s="40"/>
      <c r="BH54" s="44">
        <f t="shared" si="11"/>
        <v>23</v>
      </c>
      <c r="BI54" s="40"/>
      <c r="BJ54" s="48">
        <f t="shared" si="12"/>
        <v>27820041</v>
      </c>
      <c r="BK54" s="40" t="s">
        <v>290</v>
      </c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</row>
    <row r="55" spans="1:76">
      <c r="A55" s="40">
        <v>20051</v>
      </c>
      <c r="B55" s="40">
        <v>1</v>
      </c>
      <c r="C55" s="40"/>
      <c r="D55" s="40" t="s">
        <v>457</v>
      </c>
      <c r="E55" s="40" t="s">
        <v>83</v>
      </c>
      <c r="F55" s="40" t="s">
        <v>344</v>
      </c>
      <c r="G55" s="40" t="s">
        <v>392</v>
      </c>
      <c r="H55" s="40" t="s">
        <v>393</v>
      </c>
      <c r="I55" s="40" t="s">
        <v>458</v>
      </c>
      <c r="J55" s="40" t="s">
        <v>87</v>
      </c>
      <c r="K55" s="40" t="s">
        <v>393</v>
      </c>
      <c r="L55" s="40">
        <v>60</v>
      </c>
      <c r="M55" s="40">
        <f>VLOOKUP(L55,'[1]償却率（定額法）'!$B$6:$C$104,2)</f>
        <v>1.7000000000000001E-2</v>
      </c>
      <c r="N55" s="41">
        <v>35886</v>
      </c>
      <c r="O55" s="41">
        <v>35886</v>
      </c>
      <c r="P55" s="61">
        <f t="shared" si="0"/>
        <v>35886</v>
      </c>
      <c r="Q55" s="44">
        <f t="shared" si="1"/>
        <v>1998</v>
      </c>
      <c r="R55" s="44">
        <f t="shared" si="2"/>
        <v>4</v>
      </c>
      <c r="S55" s="44">
        <f t="shared" si="3"/>
        <v>1</v>
      </c>
      <c r="T55" s="40">
        <f t="shared" si="4"/>
        <v>1998</v>
      </c>
      <c r="U55" s="45">
        <v>48201000</v>
      </c>
      <c r="V55" s="62">
        <v>1</v>
      </c>
      <c r="W55" s="40"/>
      <c r="X55" s="47">
        <f t="shared" si="5"/>
        <v>17207757</v>
      </c>
      <c r="Y55" s="47">
        <f t="shared" si="6"/>
        <v>30993243</v>
      </c>
      <c r="Z55" s="40"/>
      <c r="AA55" s="40">
        <f t="shared" si="7"/>
        <v>0</v>
      </c>
      <c r="AB55" s="40"/>
      <c r="AC55" s="40"/>
      <c r="AD55" s="40"/>
      <c r="AE55" s="40"/>
      <c r="AF55" s="40"/>
      <c r="AG55" s="40"/>
      <c r="AH55" s="40">
        <f t="shared" si="8"/>
        <v>0</v>
      </c>
      <c r="AI55" s="40"/>
      <c r="AJ55" s="40"/>
      <c r="AK55" s="40"/>
      <c r="AL55" s="40"/>
      <c r="AM55" s="40"/>
      <c r="AN55" s="40"/>
      <c r="AO55" s="64">
        <f t="shared" si="9"/>
        <v>819417</v>
      </c>
      <c r="AP55" s="48">
        <f t="shared" si="10"/>
        <v>30173826</v>
      </c>
      <c r="AQ55" s="40" t="s">
        <v>296</v>
      </c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67">
        <v>2090</v>
      </c>
      <c r="BD55" s="40" t="s">
        <v>91</v>
      </c>
      <c r="BE55" s="40"/>
      <c r="BF55" s="40"/>
      <c r="BG55" s="40"/>
      <c r="BH55" s="44">
        <f t="shared" si="11"/>
        <v>22</v>
      </c>
      <c r="BI55" s="40"/>
      <c r="BJ55" s="48">
        <f t="shared" si="12"/>
        <v>18027174</v>
      </c>
      <c r="BK55" s="40" t="s">
        <v>290</v>
      </c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</row>
    <row r="56" spans="1:76">
      <c r="A56" s="40">
        <v>20052</v>
      </c>
      <c r="B56" s="40">
        <v>1</v>
      </c>
      <c r="C56" s="40"/>
      <c r="D56" s="40" t="s">
        <v>459</v>
      </c>
      <c r="E56" s="40" t="s">
        <v>83</v>
      </c>
      <c r="F56" s="40" t="s">
        <v>344</v>
      </c>
      <c r="G56" s="40" t="s">
        <v>392</v>
      </c>
      <c r="H56" s="40" t="s">
        <v>393</v>
      </c>
      <c r="I56" s="40" t="s">
        <v>460</v>
      </c>
      <c r="J56" s="40" t="s">
        <v>87</v>
      </c>
      <c r="K56" s="40" t="s">
        <v>393</v>
      </c>
      <c r="L56" s="40">
        <v>60</v>
      </c>
      <c r="M56" s="40">
        <f>VLOOKUP(L56,'[1]償却率（定額法）'!$B$6:$C$104,2)</f>
        <v>1.7000000000000001E-2</v>
      </c>
      <c r="N56" s="41">
        <v>37347</v>
      </c>
      <c r="O56" s="41">
        <v>38443</v>
      </c>
      <c r="P56" s="61">
        <f t="shared" si="0"/>
        <v>38443</v>
      </c>
      <c r="Q56" s="44">
        <f t="shared" si="1"/>
        <v>2005</v>
      </c>
      <c r="R56" s="44">
        <f t="shared" si="2"/>
        <v>4</v>
      </c>
      <c r="S56" s="44">
        <f t="shared" si="3"/>
        <v>1</v>
      </c>
      <c r="T56" s="40">
        <f t="shared" si="4"/>
        <v>2005</v>
      </c>
      <c r="U56" s="45">
        <v>143350000</v>
      </c>
      <c r="V56" s="62">
        <v>1</v>
      </c>
      <c r="W56" s="40"/>
      <c r="X56" s="47">
        <f t="shared" si="5"/>
        <v>34117300</v>
      </c>
      <c r="Y56" s="47">
        <f t="shared" si="6"/>
        <v>109232700</v>
      </c>
      <c r="Z56" s="40"/>
      <c r="AA56" s="40">
        <f t="shared" si="7"/>
        <v>0</v>
      </c>
      <c r="AB56" s="40"/>
      <c r="AC56" s="40"/>
      <c r="AD56" s="40"/>
      <c r="AE56" s="40"/>
      <c r="AF56" s="40"/>
      <c r="AG56" s="40"/>
      <c r="AH56" s="40">
        <f t="shared" si="8"/>
        <v>0</v>
      </c>
      <c r="AI56" s="40"/>
      <c r="AJ56" s="40"/>
      <c r="AK56" s="40"/>
      <c r="AL56" s="40"/>
      <c r="AM56" s="40"/>
      <c r="AN56" s="40"/>
      <c r="AO56" s="64">
        <f t="shared" si="9"/>
        <v>2436950</v>
      </c>
      <c r="AP56" s="48">
        <f t="shared" si="10"/>
        <v>106795750</v>
      </c>
      <c r="AQ56" s="40" t="s">
        <v>296</v>
      </c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67">
        <v>11798</v>
      </c>
      <c r="BD56" s="40" t="s">
        <v>91</v>
      </c>
      <c r="BE56" s="40"/>
      <c r="BF56" s="40"/>
      <c r="BG56" s="40"/>
      <c r="BH56" s="44">
        <f t="shared" si="11"/>
        <v>15</v>
      </c>
      <c r="BI56" s="40"/>
      <c r="BJ56" s="48">
        <f t="shared" si="12"/>
        <v>36554250</v>
      </c>
      <c r="BK56" s="40" t="s">
        <v>290</v>
      </c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</row>
    <row r="57" spans="1:76">
      <c r="A57" s="40">
        <v>20053</v>
      </c>
      <c r="B57" s="40">
        <v>1</v>
      </c>
      <c r="C57" s="40"/>
      <c r="D57" s="40" t="s">
        <v>461</v>
      </c>
      <c r="E57" s="40" t="s">
        <v>83</v>
      </c>
      <c r="F57" s="40" t="s">
        <v>344</v>
      </c>
      <c r="G57" s="40" t="s">
        <v>392</v>
      </c>
      <c r="H57" s="40" t="s">
        <v>393</v>
      </c>
      <c r="I57" s="40" t="s">
        <v>462</v>
      </c>
      <c r="J57" s="40" t="s">
        <v>87</v>
      </c>
      <c r="K57" s="40" t="s">
        <v>393</v>
      </c>
      <c r="L57" s="40">
        <v>60</v>
      </c>
      <c r="M57" s="40">
        <f>VLOOKUP(L57,'[1]償却率（定額法）'!$B$6:$C$104,2)</f>
        <v>1.7000000000000001E-2</v>
      </c>
      <c r="N57" s="41">
        <v>37712</v>
      </c>
      <c r="O57" s="41">
        <v>38808</v>
      </c>
      <c r="P57" s="61">
        <f t="shared" si="0"/>
        <v>38808</v>
      </c>
      <c r="Q57" s="44">
        <f t="shared" si="1"/>
        <v>2006</v>
      </c>
      <c r="R57" s="44">
        <f t="shared" si="2"/>
        <v>4</v>
      </c>
      <c r="S57" s="44">
        <f t="shared" si="3"/>
        <v>1</v>
      </c>
      <c r="T57" s="40">
        <f t="shared" si="4"/>
        <v>2006</v>
      </c>
      <c r="U57" s="45">
        <v>48870000</v>
      </c>
      <c r="V57" s="62">
        <v>1</v>
      </c>
      <c r="W57" s="40"/>
      <c r="X57" s="47">
        <f t="shared" si="5"/>
        <v>10800270</v>
      </c>
      <c r="Y57" s="47">
        <f t="shared" si="6"/>
        <v>38069730</v>
      </c>
      <c r="Z57" s="40"/>
      <c r="AA57" s="40">
        <f t="shared" si="7"/>
        <v>0</v>
      </c>
      <c r="AB57" s="40"/>
      <c r="AC57" s="40"/>
      <c r="AD57" s="40"/>
      <c r="AE57" s="40"/>
      <c r="AF57" s="40"/>
      <c r="AG57" s="40"/>
      <c r="AH57" s="40">
        <f t="shared" si="8"/>
        <v>0</v>
      </c>
      <c r="AI57" s="40"/>
      <c r="AJ57" s="40"/>
      <c r="AK57" s="40"/>
      <c r="AL57" s="40"/>
      <c r="AM57" s="40"/>
      <c r="AN57" s="40"/>
      <c r="AO57" s="64">
        <f t="shared" si="9"/>
        <v>830790</v>
      </c>
      <c r="AP57" s="48">
        <f t="shared" si="10"/>
        <v>37238940</v>
      </c>
      <c r="AQ57" s="40" t="s">
        <v>296</v>
      </c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67">
        <v>11442</v>
      </c>
      <c r="BD57" s="40" t="s">
        <v>91</v>
      </c>
      <c r="BE57" s="40"/>
      <c r="BF57" s="40"/>
      <c r="BG57" s="40"/>
      <c r="BH57" s="44">
        <f t="shared" si="11"/>
        <v>14</v>
      </c>
      <c r="BI57" s="40"/>
      <c r="BJ57" s="48">
        <f t="shared" si="12"/>
        <v>11631060</v>
      </c>
      <c r="BK57" s="40" t="s">
        <v>290</v>
      </c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</row>
    <row r="58" spans="1:76">
      <c r="A58" s="40">
        <v>20054</v>
      </c>
      <c r="B58" s="40">
        <v>1</v>
      </c>
      <c r="C58" s="40"/>
      <c r="D58" s="40" t="s">
        <v>463</v>
      </c>
      <c r="E58" s="40" t="s">
        <v>83</v>
      </c>
      <c r="F58" s="40" t="s">
        <v>344</v>
      </c>
      <c r="G58" s="40" t="s">
        <v>392</v>
      </c>
      <c r="H58" s="40" t="s">
        <v>393</v>
      </c>
      <c r="I58" s="40" t="s">
        <v>464</v>
      </c>
      <c r="J58" s="40" t="s">
        <v>87</v>
      </c>
      <c r="K58" s="40" t="s">
        <v>393</v>
      </c>
      <c r="L58" s="40">
        <v>60</v>
      </c>
      <c r="M58" s="40">
        <f>VLOOKUP(L58,'[1]償却率（定額法）'!$B$6:$C$104,2)</f>
        <v>1.7000000000000001E-2</v>
      </c>
      <c r="N58" s="41">
        <v>37712</v>
      </c>
      <c r="O58" s="41">
        <v>38808</v>
      </c>
      <c r="P58" s="61">
        <f t="shared" si="0"/>
        <v>38808</v>
      </c>
      <c r="Q58" s="44">
        <f t="shared" si="1"/>
        <v>2006</v>
      </c>
      <c r="R58" s="44">
        <f t="shared" si="2"/>
        <v>4</v>
      </c>
      <c r="S58" s="44">
        <f t="shared" si="3"/>
        <v>1</v>
      </c>
      <c r="T58" s="40">
        <f t="shared" si="4"/>
        <v>2006</v>
      </c>
      <c r="U58" s="45">
        <v>63788000</v>
      </c>
      <c r="V58" s="62">
        <v>1</v>
      </c>
      <c r="W58" s="40"/>
      <c r="X58" s="47">
        <f t="shared" si="5"/>
        <v>14097148</v>
      </c>
      <c r="Y58" s="47">
        <f t="shared" si="6"/>
        <v>49690852</v>
      </c>
      <c r="Z58" s="40"/>
      <c r="AA58" s="40">
        <f t="shared" si="7"/>
        <v>0</v>
      </c>
      <c r="AB58" s="40"/>
      <c r="AC58" s="40"/>
      <c r="AD58" s="40"/>
      <c r="AE58" s="40"/>
      <c r="AF58" s="40"/>
      <c r="AG58" s="40"/>
      <c r="AH58" s="40">
        <f t="shared" si="8"/>
        <v>0</v>
      </c>
      <c r="AI58" s="40"/>
      <c r="AJ58" s="40"/>
      <c r="AK58" s="40"/>
      <c r="AL58" s="40"/>
      <c r="AM58" s="40"/>
      <c r="AN58" s="40"/>
      <c r="AO58" s="64">
        <f t="shared" si="9"/>
        <v>1084396</v>
      </c>
      <c r="AP58" s="48">
        <f t="shared" si="10"/>
        <v>48606456</v>
      </c>
      <c r="AQ58" s="40" t="s">
        <v>296</v>
      </c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67">
        <v>9801</v>
      </c>
      <c r="BD58" s="40" t="s">
        <v>91</v>
      </c>
      <c r="BE58" s="40"/>
      <c r="BF58" s="40"/>
      <c r="BG58" s="40"/>
      <c r="BH58" s="44">
        <f t="shared" si="11"/>
        <v>14</v>
      </c>
      <c r="BI58" s="40"/>
      <c r="BJ58" s="48">
        <f t="shared" si="12"/>
        <v>15181544</v>
      </c>
      <c r="BK58" s="40" t="s">
        <v>290</v>
      </c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</row>
    <row r="59" spans="1:76">
      <c r="A59" s="40">
        <v>20055</v>
      </c>
      <c r="B59" s="40">
        <v>1</v>
      </c>
      <c r="C59" s="40"/>
      <c r="D59" s="40" t="s">
        <v>465</v>
      </c>
      <c r="E59" s="40" t="s">
        <v>83</v>
      </c>
      <c r="F59" s="40" t="s">
        <v>344</v>
      </c>
      <c r="G59" s="40" t="s">
        <v>392</v>
      </c>
      <c r="H59" s="40" t="s">
        <v>393</v>
      </c>
      <c r="I59" s="40" t="s">
        <v>466</v>
      </c>
      <c r="J59" s="40" t="s">
        <v>87</v>
      </c>
      <c r="K59" s="40" t="s">
        <v>393</v>
      </c>
      <c r="L59" s="40">
        <v>60</v>
      </c>
      <c r="M59" s="40">
        <f>VLOOKUP(L59,'[1]償却率（定額法）'!$B$6:$C$104,2)</f>
        <v>1.7000000000000001E-2</v>
      </c>
      <c r="N59" s="41">
        <v>38443</v>
      </c>
      <c r="O59" s="41">
        <v>38808</v>
      </c>
      <c r="P59" s="61">
        <f t="shared" si="0"/>
        <v>38808</v>
      </c>
      <c r="Q59" s="44">
        <f t="shared" si="1"/>
        <v>2006</v>
      </c>
      <c r="R59" s="44">
        <f t="shared" si="2"/>
        <v>4</v>
      </c>
      <c r="S59" s="44">
        <f t="shared" si="3"/>
        <v>1</v>
      </c>
      <c r="T59" s="40">
        <f t="shared" si="4"/>
        <v>2006</v>
      </c>
      <c r="U59" s="45">
        <v>22897000</v>
      </c>
      <c r="V59" s="62">
        <v>1</v>
      </c>
      <c r="W59" s="40"/>
      <c r="X59" s="47">
        <f t="shared" si="5"/>
        <v>5060237</v>
      </c>
      <c r="Y59" s="47">
        <f t="shared" si="6"/>
        <v>17836763</v>
      </c>
      <c r="Z59" s="40"/>
      <c r="AA59" s="40">
        <f t="shared" si="7"/>
        <v>0</v>
      </c>
      <c r="AB59" s="40"/>
      <c r="AC59" s="40"/>
      <c r="AD59" s="40"/>
      <c r="AE59" s="40"/>
      <c r="AF59" s="40"/>
      <c r="AG59" s="40"/>
      <c r="AH59" s="40">
        <f t="shared" si="8"/>
        <v>0</v>
      </c>
      <c r="AI59" s="40"/>
      <c r="AJ59" s="40"/>
      <c r="AK59" s="40"/>
      <c r="AL59" s="40"/>
      <c r="AM59" s="40"/>
      <c r="AN59" s="40"/>
      <c r="AO59" s="64">
        <f t="shared" si="9"/>
        <v>389249</v>
      </c>
      <c r="AP59" s="48">
        <f t="shared" si="10"/>
        <v>17447514</v>
      </c>
      <c r="AQ59" s="40" t="s">
        <v>296</v>
      </c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67">
        <v>3844</v>
      </c>
      <c r="BD59" s="40" t="s">
        <v>91</v>
      </c>
      <c r="BE59" s="40"/>
      <c r="BF59" s="40"/>
      <c r="BG59" s="40"/>
      <c r="BH59" s="44">
        <f t="shared" si="11"/>
        <v>14</v>
      </c>
      <c r="BI59" s="40"/>
      <c r="BJ59" s="48">
        <f t="shared" si="12"/>
        <v>5449486</v>
      </c>
      <c r="BK59" s="40" t="s">
        <v>290</v>
      </c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</row>
    <row r="60" spans="1:76">
      <c r="A60" s="40">
        <v>20056</v>
      </c>
      <c r="B60" s="40">
        <v>1</v>
      </c>
      <c r="C60" s="40"/>
      <c r="D60" s="40" t="s">
        <v>467</v>
      </c>
      <c r="E60" s="40" t="s">
        <v>83</v>
      </c>
      <c r="F60" s="40" t="s">
        <v>344</v>
      </c>
      <c r="G60" s="40" t="s">
        <v>392</v>
      </c>
      <c r="H60" s="40" t="s">
        <v>393</v>
      </c>
      <c r="I60" s="40" t="s">
        <v>468</v>
      </c>
      <c r="J60" s="40" t="s">
        <v>87</v>
      </c>
      <c r="K60" s="40" t="s">
        <v>393</v>
      </c>
      <c r="L60" s="40">
        <v>60</v>
      </c>
      <c r="M60" s="40">
        <f>VLOOKUP(L60,'[1]償却率（定額法）'!$B$6:$C$104,2)</f>
        <v>1.7000000000000001E-2</v>
      </c>
      <c r="N60" s="41">
        <v>37347</v>
      </c>
      <c r="O60" s="41">
        <v>39173</v>
      </c>
      <c r="P60" s="61">
        <f t="shared" si="0"/>
        <v>39173</v>
      </c>
      <c r="Q60" s="44">
        <f t="shared" si="1"/>
        <v>2007</v>
      </c>
      <c r="R60" s="44">
        <f t="shared" si="2"/>
        <v>4</v>
      </c>
      <c r="S60" s="44">
        <f t="shared" si="3"/>
        <v>1</v>
      </c>
      <c r="T60" s="40">
        <f t="shared" si="4"/>
        <v>2007</v>
      </c>
      <c r="U60" s="45">
        <v>59198000</v>
      </c>
      <c r="V60" s="62">
        <v>1</v>
      </c>
      <c r="W60" s="40"/>
      <c r="X60" s="47">
        <f t="shared" si="5"/>
        <v>12076392</v>
      </c>
      <c r="Y60" s="47">
        <f t="shared" si="6"/>
        <v>47121608</v>
      </c>
      <c r="Z60" s="40"/>
      <c r="AA60" s="40">
        <f t="shared" si="7"/>
        <v>0</v>
      </c>
      <c r="AB60" s="40"/>
      <c r="AC60" s="40"/>
      <c r="AD60" s="40"/>
      <c r="AE60" s="40"/>
      <c r="AF60" s="40"/>
      <c r="AG60" s="40"/>
      <c r="AH60" s="40">
        <f t="shared" si="8"/>
        <v>0</v>
      </c>
      <c r="AI60" s="40"/>
      <c r="AJ60" s="40"/>
      <c r="AK60" s="40"/>
      <c r="AL60" s="40"/>
      <c r="AM60" s="40"/>
      <c r="AN60" s="40"/>
      <c r="AO60" s="64">
        <f t="shared" si="9"/>
        <v>1006366</v>
      </c>
      <c r="AP60" s="48">
        <f t="shared" si="10"/>
        <v>46115242</v>
      </c>
      <c r="AQ60" s="40" t="s">
        <v>296</v>
      </c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67">
        <v>4319</v>
      </c>
      <c r="BD60" s="40" t="s">
        <v>91</v>
      </c>
      <c r="BE60" s="40"/>
      <c r="BF60" s="40"/>
      <c r="BG60" s="40"/>
      <c r="BH60" s="44">
        <f t="shared" si="11"/>
        <v>13</v>
      </c>
      <c r="BI60" s="40"/>
      <c r="BJ60" s="48">
        <f t="shared" si="12"/>
        <v>13082758</v>
      </c>
      <c r="BK60" s="40" t="s">
        <v>290</v>
      </c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</row>
    <row r="61" spans="1:76">
      <c r="A61" s="40">
        <v>20057</v>
      </c>
      <c r="B61" s="40">
        <v>1</v>
      </c>
      <c r="C61" s="40"/>
      <c r="D61" s="40" t="s">
        <v>469</v>
      </c>
      <c r="E61" s="40" t="s">
        <v>83</v>
      </c>
      <c r="F61" s="40" t="s">
        <v>344</v>
      </c>
      <c r="G61" s="40" t="s">
        <v>392</v>
      </c>
      <c r="H61" s="40" t="s">
        <v>393</v>
      </c>
      <c r="I61" s="40" t="s">
        <v>350</v>
      </c>
      <c r="J61" s="40" t="s">
        <v>87</v>
      </c>
      <c r="K61" s="40" t="s">
        <v>393</v>
      </c>
      <c r="L61" s="40">
        <v>60</v>
      </c>
      <c r="M61" s="40">
        <f>VLOOKUP(L61,'[1]償却率（定額法）'!$B$6:$C$104,2)</f>
        <v>1.7000000000000001E-2</v>
      </c>
      <c r="N61" s="41">
        <v>39173</v>
      </c>
      <c r="O61" s="41">
        <v>39173</v>
      </c>
      <c r="P61" s="61">
        <f t="shared" si="0"/>
        <v>39173</v>
      </c>
      <c r="Q61" s="44">
        <f t="shared" si="1"/>
        <v>2007</v>
      </c>
      <c r="R61" s="44">
        <f t="shared" si="2"/>
        <v>4</v>
      </c>
      <c r="S61" s="44">
        <f t="shared" si="3"/>
        <v>1</v>
      </c>
      <c r="T61" s="40">
        <f t="shared" si="4"/>
        <v>2007</v>
      </c>
      <c r="U61" s="45">
        <v>4313000</v>
      </c>
      <c r="V61" s="62">
        <v>1</v>
      </c>
      <c r="W61" s="40"/>
      <c r="X61" s="47">
        <f t="shared" si="5"/>
        <v>879852</v>
      </c>
      <c r="Y61" s="47">
        <f t="shared" si="6"/>
        <v>3433148</v>
      </c>
      <c r="Z61" s="40"/>
      <c r="AA61" s="40">
        <f t="shared" si="7"/>
        <v>0</v>
      </c>
      <c r="AB61" s="40"/>
      <c r="AC61" s="40"/>
      <c r="AD61" s="40"/>
      <c r="AE61" s="40"/>
      <c r="AF61" s="40"/>
      <c r="AG61" s="40"/>
      <c r="AH61" s="40">
        <f t="shared" si="8"/>
        <v>0</v>
      </c>
      <c r="AI61" s="40"/>
      <c r="AJ61" s="40"/>
      <c r="AK61" s="40"/>
      <c r="AL61" s="40"/>
      <c r="AM61" s="40"/>
      <c r="AN61" s="40"/>
      <c r="AO61" s="64">
        <f t="shared" si="9"/>
        <v>73321</v>
      </c>
      <c r="AP61" s="48">
        <f t="shared" si="10"/>
        <v>3359827</v>
      </c>
      <c r="AQ61" s="40" t="s">
        <v>296</v>
      </c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67">
        <v>99</v>
      </c>
      <c r="BD61" s="40" t="s">
        <v>91</v>
      </c>
      <c r="BE61" s="40"/>
      <c r="BF61" s="40"/>
      <c r="BG61" s="40"/>
      <c r="BH61" s="44">
        <f t="shared" si="11"/>
        <v>13</v>
      </c>
      <c r="BI61" s="40"/>
      <c r="BJ61" s="48">
        <f t="shared" si="12"/>
        <v>953173</v>
      </c>
      <c r="BK61" s="40" t="s">
        <v>290</v>
      </c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</row>
    <row r="62" spans="1:76">
      <c r="A62" s="40">
        <v>20058</v>
      </c>
      <c r="B62" s="40">
        <v>1</v>
      </c>
      <c r="C62" s="40"/>
      <c r="D62" s="40" t="s">
        <v>470</v>
      </c>
      <c r="E62" s="40" t="s">
        <v>83</v>
      </c>
      <c r="F62" s="40" t="s">
        <v>344</v>
      </c>
      <c r="G62" s="40" t="s">
        <v>392</v>
      </c>
      <c r="H62" s="40" t="s">
        <v>393</v>
      </c>
      <c r="I62" s="40" t="s">
        <v>471</v>
      </c>
      <c r="J62" s="40" t="s">
        <v>87</v>
      </c>
      <c r="K62" s="40" t="s">
        <v>472</v>
      </c>
      <c r="L62" s="40">
        <v>50</v>
      </c>
      <c r="M62" s="40">
        <f>VLOOKUP(L62,'[1]償却率（定額法）'!$B$6:$C$104,2)</f>
        <v>0.02</v>
      </c>
      <c r="N62" s="41">
        <v>29312</v>
      </c>
      <c r="O62" s="41">
        <v>29677</v>
      </c>
      <c r="P62" s="61">
        <f t="shared" si="0"/>
        <v>29677</v>
      </c>
      <c r="Q62" s="44">
        <f t="shared" si="1"/>
        <v>1981</v>
      </c>
      <c r="R62" s="44">
        <f t="shared" si="2"/>
        <v>4</v>
      </c>
      <c r="S62" s="44">
        <f t="shared" si="3"/>
        <v>1</v>
      </c>
      <c r="T62" s="40">
        <f t="shared" si="4"/>
        <v>1981</v>
      </c>
      <c r="U62" s="45">
        <v>361514000</v>
      </c>
      <c r="V62" s="62">
        <v>1</v>
      </c>
      <c r="W62" s="40"/>
      <c r="X62" s="47">
        <f t="shared" si="5"/>
        <v>274750640</v>
      </c>
      <c r="Y62" s="47">
        <f t="shared" si="6"/>
        <v>86763360</v>
      </c>
      <c r="Z62" s="40"/>
      <c r="AA62" s="40">
        <f t="shared" si="7"/>
        <v>0</v>
      </c>
      <c r="AB62" s="40"/>
      <c r="AC62" s="40"/>
      <c r="AD62" s="40"/>
      <c r="AE62" s="40"/>
      <c r="AF62" s="40"/>
      <c r="AG62" s="40"/>
      <c r="AH62" s="40">
        <f t="shared" si="8"/>
        <v>0</v>
      </c>
      <c r="AI62" s="40"/>
      <c r="AJ62" s="40"/>
      <c r="AK62" s="40"/>
      <c r="AL62" s="40"/>
      <c r="AM62" s="40"/>
      <c r="AN62" s="40"/>
      <c r="AO62" s="64">
        <f t="shared" si="9"/>
        <v>7230280</v>
      </c>
      <c r="AP62" s="48">
        <f t="shared" si="10"/>
        <v>79533080</v>
      </c>
      <c r="AQ62" s="40" t="s">
        <v>296</v>
      </c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67" t="s">
        <v>87</v>
      </c>
      <c r="BD62" s="40" t="s">
        <v>91</v>
      </c>
      <c r="BE62" s="40"/>
      <c r="BF62" s="40"/>
      <c r="BG62" s="40"/>
      <c r="BH62" s="44">
        <f t="shared" si="11"/>
        <v>39</v>
      </c>
      <c r="BI62" s="40"/>
      <c r="BJ62" s="48">
        <f t="shared" si="12"/>
        <v>281980920</v>
      </c>
      <c r="BK62" s="40" t="s">
        <v>290</v>
      </c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</row>
    <row r="63" spans="1:76">
      <c r="A63" s="40">
        <v>20059</v>
      </c>
      <c r="B63" s="40">
        <v>1</v>
      </c>
      <c r="C63" s="40"/>
      <c r="D63" s="40" t="s">
        <v>473</v>
      </c>
      <c r="E63" s="40" t="s">
        <v>83</v>
      </c>
      <c r="F63" s="40" t="s">
        <v>344</v>
      </c>
      <c r="G63" s="40" t="s">
        <v>392</v>
      </c>
      <c r="H63" s="40" t="s">
        <v>393</v>
      </c>
      <c r="I63" s="40" t="s">
        <v>474</v>
      </c>
      <c r="J63" s="40" t="s">
        <v>87</v>
      </c>
      <c r="K63" s="40" t="s">
        <v>472</v>
      </c>
      <c r="L63" s="40">
        <v>50</v>
      </c>
      <c r="M63" s="40">
        <f>VLOOKUP(L63,'[1]償却率（定額法）'!$B$6:$C$104,2)</f>
        <v>0.02</v>
      </c>
      <c r="N63" s="41">
        <v>32599</v>
      </c>
      <c r="O63" s="41">
        <v>32964</v>
      </c>
      <c r="P63" s="61">
        <f t="shared" si="0"/>
        <v>32964</v>
      </c>
      <c r="Q63" s="44">
        <f t="shared" si="1"/>
        <v>1990</v>
      </c>
      <c r="R63" s="44">
        <f t="shared" si="2"/>
        <v>4</v>
      </c>
      <c r="S63" s="44">
        <f t="shared" si="3"/>
        <v>1</v>
      </c>
      <c r="T63" s="40">
        <f t="shared" si="4"/>
        <v>1990</v>
      </c>
      <c r="U63" s="45">
        <v>197142000</v>
      </c>
      <c r="V63" s="62">
        <v>1</v>
      </c>
      <c r="W63" s="40"/>
      <c r="X63" s="47">
        <f t="shared" si="5"/>
        <v>114342360</v>
      </c>
      <c r="Y63" s="47">
        <f t="shared" si="6"/>
        <v>82799640</v>
      </c>
      <c r="Z63" s="40"/>
      <c r="AA63" s="40">
        <f t="shared" si="7"/>
        <v>0</v>
      </c>
      <c r="AB63" s="40"/>
      <c r="AC63" s="40"/>
      <c r="AD63" s="40"/>
      <c r="AE63" s="40"/>
      <c r="AF63" s="40"/>
      <c r="AG63" s="40"/>
      <c r="AH63" s="40">
        <f t="shared" si="8"/>
        <v>0</v>
      </c>
      <c r="AI63" s="40"/>
      <c r="AJ63" s="40"/>
      <c r="AK63" s="40"/>
      <c r="AL63" s="40"/>
      <c r="AM63" s="40"/>
      <c r="AN63" s="40"/>
      <c r="AO63" s="64">
        <f t="shared" si="9"/>
        <v>3942840</v>
      </c>
      <c r="AP63" s="48">
        <f t="shared" si="10"/>
        <v>78856800</v>
      </c>
      <c r="AQ63" s="40" t="s">
        <v>296</v>
      </c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67" t="s">
        <v>87</v>
      </c>
      <c r="BD63" s="40" t="s">
        <v>91</v>
      </c>
      <c r="BE63" s="40"/>
      <c r="BF63" s="40"/>
      <c r="BG63" s="40"/>
      <c r="BH63" s="44">
        <f t="shared" si="11"/>
        <v>30</v>
      </c>
      <c r="BI63" s="40"/>
      <c r="BJ63" s="48">
        <f t="shared" si="12"/>
        <v>118285200</v>
      </c>
      <c r="BK63" s="40" t="s">
        <v>290</v>
      </c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</row>
    <row r="64" spans="1:76">
      <c r="A64" s="40">
        <v>20060</v>
      </c>
      <c r="B64" s="40">
        <v>1</v>
      </c>
      <c r="C64" s="40"/>
      <c r="D64" s="40" t="s">
        <v>475</v>
      </c>
      <c r="E64" s="40" t="s">
        <v>83</v>
      </c>
      <c r="F64" s="40" t="s">
        <v>344</v>
      </c>
      <c r="G64" s="40" t="s">
        <v>476</v>
      </c>
      <c r="H64" s="40" t="s">
        <v>477</v>
      </c>
      <c r="I64" s="40" t="s">
        <v>478</v>
      </c>
      <c r="J64" s="40" t="s">
        <v>87</v>
      </c>
      <c r="K64" s="40" t="s">
        <v>477</v>
      </c>
      <c r="L64" s="40">
        <v>50</v>
      </c>
      <c r="M64" s="40">
        <f>VLOOKUP(L64,'[1]償却率（定額法）'!$B$6:$C$104,2)</f>
        <v>0.02</v>
      </c>
      <c r="N64" s="41">
        <v>31503</v>
      </c>
      <c r="O64" s="41">
        <v>31503</v>
      </c>
      <c r="P64" s="61">
        <f t="shared" si="0"/>
        <v>31503</v>
      </c>
      <c r="Q64" s="44">
        <f t="shared" si="1"/>
        <v>1986</v>
      </c>
      <c r="R64" s="44">
        <f t="shared" si="2"/>
        <v>4</v>
      </c>
      <c r="S64" s="44">
        <f t="shared" si="3"/>
        <v>1</v>
      </c>
      <c r="T64" s="40">
        <f t="shared" si="4"/>
        <v>1986</v>
      </c>
      <c r="U64" s="45">
        <v>2750000</v>
      </c>
      <c r="V64" s="62">
        <v>1</v>
      </c>
      <c r="W64" s="40"/>
      <c r="X64" s="47">
        <f t="shared" si="5"/>
        <v>1815000</v>
      </c>
      <c r="Y64" s="47">
        <f t="shared" si="6"/>
        <v>935000</v>
      </c>
      <c r="Z64" s="40"/>
      <c r="AA64" s="40">
        <f t="shared" si="7"/>
        <v>0</v>
      </c>
      <c r="AB64" s="40"/>
      <c r="AC64" s="40"/>
      <c r="AD64" s="40"/>
      <c r="AE64" s="40"/>
      <c r="AF64" s="40"/>
      <c r="AG64" s="40"/>
      <c r="AH64" s="40">
        <f t="shared" si="8"/>
        <v>0</v>
      </c>
      <c r="AI64" s="40"/>
      <c r="AJ64" s="40"/>
      <c r="AK64" s="40"/>
      <c r="AL64" s="40"/>
      <c r="AM64" s="40"/>
      <c r="AN64" s="40"/>
      <c r="AO64" s="64">
        <f t="shared" si="9"/>
        <v>55000</v>
      </c>
      <c r="AP64" s="48">
        <f t="shared" si="10"/>
        <v>880000</v>
      </c>
      <c r="AQ64" s="40" t="s">
        <v>296</v>
      </c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67" t="s">
        <v>87</v>
      </c>
      <c r="BD64" s="40" t="s">
        <v>479</v>
      </c>
      <c r="BE64" s="40"/>
      <c r="BF64" s="40"/>
      <c r="BG64" s="40"/>
      <c r="BH64" s="44">
        <f t="shared" si="11"/>
        <v>34</v>
      </c>
      <c r="BI64" s="40"/>
      <c r="BJ64" s="48">
        <f t="shared" si="12"/>
        <v>1870000</v>
      </c>
      <c r="BK64" s="40" t="s">
        <v>290</v>
      </c>
      <c r="BL64" s="40"/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</row>
    <row r="65" spans="1:76">
      <c r="A65" s="40">
        <v>20061</v>
      </c>
      <c r="B65" s="40">
        <v>1</v>
      </c>
      <c r="C65" s="40"/>
      <c r="D65" s="40" t="s">
        <v>480</v>
      </c>
      <c r="E65" s="40" t="s">
        <v>83</v>
      </c>
      <c r="F65" s="40" t="s">
        <v>344</v>
      </c>
      <c r="G65" s="40" t="s">
        <v>476</v>
      </c>
      <c r="H65" s="40" t="s">
        <v>477</v>
      </c>
      <c r="I65" s="40" t="s">
        <v>481</v>
      </c>
      <c r="J65" s="40" t="s">
        <v>87</v>
      </c>
      <c r="K65" s="40" t="s">
        <v>477</v>
      </c>
      <c r="L65" s="40">
        <v>50</v>
      </c>
      <c r="M65" s="40">
        <f>VLOOKUP(L65,'[1]償却率（定額法）'!$B$6:$C$104,2)</f>
        <v>0.02</v>
      </c>
      <c r="N65" s="41">
        <v>32234</v>
      </c>
      <c r="O65" s="41">
        <v>32234</v>
      </c>
      <c r="P65" s="61">
        <f t="shared" si="0"/>
        <v>32234</v>
      </c>
      <c r="Q65" s="44">
        <f t="shared" si="1"/>
        <v>1988</v>
      </c>
      <c r="R65" s="44">
        <f t="shared" si="2"/>
        <v>4</v>
      </c>
      <c r="S65" s="44">
        <f t="shared" si="3"/>
        <v>1</v>
      </c>
      <c r="T65" s="40">
        <f t="shared" si="4"/>
        <v>1988</v>
      </c>
      <c r="U65" s="45">
        <v>13870000</v>
      </c>
      <c r="V65" s="62">
        <v>1</v>
      </c>
      <c r="W65" s="40"/>
      <c r="X65" s="47">
        <f t="shared" si="5"/>
        <v>8599400</v>
      </c>
      <c r="Y65" s="47">
        <f t="shared" si="6"/>
        <v>5270600</v>
      </c>
      <c r="Z65" s="40"/>
      <c r="AA65" s="40">
        <f t="shared" si="7"/>
        <v>0</v>
      </c>
      <c r="AB65" s="40"/>
      <c r="AC65" s="40"/>
      <c r="AD65" s="40"/>
      <c r="AE65" s="40"/>
      <c r="AF65" s="40"/>
      <c r="AG65" s="40"/>
      <c r="AH65" s="40">
        <f t="shared" si="8"/>
        <v>0</v>
      </c>
      <c r="AI65" s="40"/>
      <c r="AJ65" s="40"/>
      <c r="AK65" s="40"/>
      <c r="AL65" s="40"/>
      <c r="AM65" s="40"/>
      <c r="AN65" s="40"/>
      <c r="AO65" s="64">
        <f t="shared" si="9"/>
        <v>277400</v>
      </c>
      <c r="AP65" s="48">
        <f t="shared" si="10"/>
        <v>4993200</v>
      </c>
      <c r="AQ65" s="40" t="s">
        <v>296</v>
      </c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67">
        <v>3.7</v>
      </c>
      <c r="BD65" s="40" t="s">
        <v>479</v>
      </c>
      <c r="BE65" s="40"/>
      <c r="BF65" s="40"/>
      <c r="BG65" s="40"/>
      <c r="BH65" s="44">
        <f t="shared" si="11"/>
        <v>32</v>
      </c>
      <c r="BI65" s="40"/>
      <c r="BJ65" s="48">
        <f t="shared" si="12"/>
        <v>8876800</v>
      </c>
      <c r="BK65" s="40" t="s">
        <v>290</v>
      </c>
      <c r="BL65" s="40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</row>
    <row r="66" spans="1:76">
      <c r="A66" s="40">
        <v>20062</v>
      </c>
      <c r="B66" s="40">
        <v>1</v>
      </c>
      <c r="C66" s="40"/>
      <c r="D66" s="40" t="s">
        <v>482</v>
      </c>
      <c r="E66" s="40" t="s">
        <v>83</v>
      </c>
      <c r="F66" s="40" t="s">
        <v>344</v>
      </c>
      <c r="G66" s="40" t="s">
        <v>476</v>
      </c>
      <c r="H66" s="40" t="s">
        <v>477</v>
      </c>
      <c r="I66" s="40" t="s">
        <v>483</v>
      </c>
      <c r="J66" s="40" t="s">
        <v>87</v>
      </c>
      <c r="K66" s="40" t="s">
        <v>477</v>
      </c>
      <c r="L66" s="40">
        <v>50</v>
      </c>
      <c r="M66" s="40">
        <f>VLOOKUP(L66,'[1]償却率（定額法）'!$B$6:$C$104,2)</f>
        <v>0.02</v>
      </c>
      <c r="N66" s="41">
        <v>32234</v>
      </c>
      <c r="O66" s="41">
        <v>32234</v>
      </c>
      <c r="P66" s="61">
        <f t="shared" si="0"/>
        <v>32234</v>
      </c>
      <c r="Q66" s="44">
        <f t="shared" si="1"/>
        <v>1988</v>
      </c>
      <c r="R66" s="44">
        <f t="shared" si="2"/>
        <v>4</v>
      </c>
      <c r="S66" s="44">
        <f t="shared" si="3"/>
        <v>1</v>
      </c>
      <c r="T66" s="40">
        <f t="shared" si="4"/>
        <v>1988</v>
      </c>
      <c r="U66" s="45">
        <v>13870000</v>
      </c>
      <c r="V66" s="62">
        <v>1</v>
      </c>
      <c r="W66" s="40"/>
      <c r="X66" s="47">
        <f t="shared" si="5"/>
        <v>8599400</v>
      </c>
      <c r="Y66" s="47">
        <f t="shared" si="6"/>
        <v>5270600</v>
      </c>
      <c r="Z66" s="40"/>
      <c r="AA66" s="40">
        <f t="shared" si="7"/>
        <v>0</v>
      </c>
      <c r="AB66" s="40"/>
      <c r="AC66" s="40"/>
      <c r="AD66" s="40"/>
      <c r="AE66" s="40"/>
      <c r="AF66" s="40"/>
      <c r="AG66" s="40"/>
      <c r="AH66" s="40">
        <f t="shared" si="8"/>
        <v>0</v>
      </c>
      <c r="AI66" s="40"/>
      <c r="AJ66" s="40"/>
      <c r="AK66" s="40"/>
      <c r="AL66" s="40"/>
      <c r="AM66" s="40"/>
      <c r="AN66" s="40"/>
      <c r="AO66" s="64">
        <f t="shared" si="9"/>
        <v>277400</v>
      </c>
      <c r="AP66" s="48">
        <f t="shared" si="10"/>
        <v>4993200</v>
      </c>
      <c r="AQ66" s="40" t="s">
        <v>296</v>
      </c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67">
        <v>3.7</v>
      </c>
      <c r="BD66" s="40" t="s">
        <v>479</v>
      </c>
      <c r="BE66" s="40"/>
      <c r="BF66" s="40"/>
      <c r="BG66" s="40"/>
      <c r="BH66" s="44">
        <f t="shared" si="11"/>
        <v>32</v>
      </c>
      <c r="BI66" s="40"/>
      <c r="BJ66" s="48">
        <f t="shared" si="12"/>
        <v>8876800</v>
      </c>
      <c r="BK66" s="40" t="s">
        <v>290</v>
      </c>
      <c r="BL66" s="40"/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</row>
    <row r="67" spans="1:76">
      <c r="A67" s="40">
        <v>20063</v>
      </c>
      <c r="B67" s="40">
        <v>1</v>
      </c>
      <c r="C67" s="40"/>
      <c r="D67" s="40" t="s">
        <v>484</v>
      </c>
      <c r="E67" s="40" t="s">
        <v>83</v>
      </c>
      <c r="F67" s="40" t="s">
        <v>344</v>
      </c>
      <c r="G67" s="40" t="s">
        <v>476</v>
      </c>
      <c r="H67" s="40" t="s">
        <v>477</v>
      </c>
      <c r="I67" s="40" t="s">
        <v>485</v>
      </c>
      <c r="J67" s="40" t="s">
        <v>87</v>
      </c>
      <c r="K67" s="40" t="s">
        <v>477</v>
      </c>
      <c r="L67" s="40">
        <v>50</v>
      </c>
      <c r="M67" s="40">
        <f>VLOOKUP(L67,'[1]償却率（定額法）'!$B$6:$C$104,2)</f>
        <v>0.02</v>
      </c>
      <c r="N67" s="41">
        <v>32234</v>
      </c>
      <c r="O67" s="41">
        <v>40634</v>
      </c>
      <c r="P67" s="61">
        <f t="shared" si="0"/>
        <v>40634</v>
      </c>
      <c r="Q67" s="44">
        <f t="shared" si="1"/>
        <v>2011</v>
      </c>
      <c r="R67" s="44">
        <f t="shared" si="2"/>
        <v>4</v>
      </c>
      <c r="S67" s="44">
        <f t="shared" si="3"/>
        <v>1</v>
      </c>
      <c r="T67" s="40">
        <f t="shared" si="4"/>
        <v>2011</v>
      </c>
      <c r="U67" s="51">
        <v>600000</v>
      </c>
      <c r="V67" s="62">
        <v>1</v>
      </c>
      <c r="W67" s="40"/>
      <c r="X67" s="47">
        <f t="shared" si="5"/>
        <v>96000</v>
      </c>
      <c r="Y67" s="47">
        <f t="shared" si="6"/>
        <v>504000</v>
      </c>
      <c r="Z67" s="40"/>
      <c r="AA67" s="40">
        <f t="shared" si="7"/>
        <v>0</v>
      </c>
      <c r="AB67" s="40"/>
      <c r="AC67" s="40"/>
      <c r="AD67" s="40"/>
      <c r="AE67" s="40"/>
      <c r="AF67" s="40"/>
      <c r="AG67" s="40"/>
      <c r="AH67" s="40">
        <f t="shared" si="8"/>
        <v>0</v>
      </c>
      <c r="AI67" s="40"/>
      <c r="AJ67" s="40"/>
      <c r="AK67" s="40"/>
      <c r="AL67" s="40"/>
      <c r="AM67" s="40"/>
      <c r="AN67" s="40"/>
      <c r="AO67" s="64">
        <f t="shared" si="9"/>
        <v>12000</v>
      </c>
      <c r="AP67" s="48">
        <f t="shared" si="10"/>
        <v>492000</v>
      </c>
      <c r="AQ67" s="40" t="s">
        <v>296</v>
      </c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67">
        <v>5.5</v>
      </c>
      <c r="BD67" s="40" t="s">
        <v>479</v>
      </c>
      <c r="BE67" s="40"/>
      <c r="BF67" s="40"/>
      <c r="BG67" s="40"/>
      <c r="BH67" s="44">
        <f t="shared" si="11"/>
        <v>9</v>
      </c>
      <c r="BI67" s="40"/>
      <c r="BJ67" s="48">
        <f t="shared" si="12"/>
        <v>108000</v>
      </c>
      <c r="BK67" s="40" t="s">
        <v>290</v>
      </c>
      <c r="BL67" s="40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</row>
    <row r="68" spans="1:76">
      <c r="A68" s="40">
        <v>20064</v>
      </c>
      <c r="B68" s="40">
        <v>1</v>
      </c>
      <c r="C68" s="40"/>
      <c r="D68" s="40" t="s">
        <v>486</v>
      </c>
      <c r="E68" s="40" t="s">
        <v>83</v>
      </c>
      <c r="F68" s="40" t="s">
        <v>344</v>
      </c>
      <c r="G68" s="40" t="s">
        <v>476</v>
      </c>
      <c r="H68" s="40" t="s">
        <v>477</v>
      </c>
      <c r="I68" s="40" t="s">
        <v>487</v>
      </c>
      <c r="J68" s="40" t="s">
        <v>87</v>
      </c>
      <c r="K68" s="40" t="s">
        <v>477</v>
      </c>
      <c r="L68" s="40">
        <v>50</v>
      </c>
      <c r="M68" s="40">
        <f>VLOOKUP(L68,'[1]償却率（定額法）'!$B$6:$C$104,2)</f>
        <v>0.02</v>
      </c>
      <c r="N68" s="41">
        <v>32234</v>
      </c>
      <c r="O68" s="41">
        <v>32234</v>
      </c>
      <c r="P68" s="61">
        <f t="shared" si="0"/>
        <v>32234</v>
      </c>
      <c r="Q68" s="44">
        <f t="shared" si="1"/>
        <v>1988</v>
      </c>
      <c r="R68" s="44">
        <f t="shared" si="2"/>
        <v>4</v>
      </c>
      <c r="S68" s="44">
        <f t="shared" si="3"/>
        <v>1</v>
      </c>
      <c r="T68" s="40">
        <f t="shared" si="4"/>
        <v>1988</v>
      </c>
      <c r="U68" s="51">
        <v>600000</v>
      </c>
      <c r="V68" s="62">
        <v>1</v>
      </c>
      <c r="W68" s="40"/>
      <c r="X68" s="47">
        <f t="shared" si="5"/>
        <v>372000</v>
      </c>
      <c r="Y68" s="47">
        <f t="shared" si="6"/>
        <v>228000</v>
      </c>
      <c r="Z68" s="40"/>
      <c r="AA68" s="40">
        <f t="shared" si="7"/>
        <v>0</v>
      </c>
      <c r="AB68" s="40"/>
      <c r="AC68" s="40"/>
      <c r="AD68" s="40"/>
      <c r="AE68" s="40"/>
      <c r="AF68" s="40"/>
      <c r="AG68" s="40"/>
      <c r="AH68" s="40">
        <f t="shared" si="8"/>
        <v>0</v>
      </c>
      <c r="AI68" s="40"/>
      <c r="AJ68" s="40"/>
      <c r="AK68" s="40"/>
      <c r="AL68" s="40"/>
      <c r="AM68" s="40"/>
      <c r="AN68" s="40"/>
      <c r="AO68" s="64">
        <f t="shared" si="9"/>
        <v>12000</v>
      </c>
      <c r="AP68" s="48">
        <f t="shared" si="10"/>
        <v>216000</v>
      </c>
      <c r="AQ68" s="40" t="s">
        <v>296</v>
      </c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67">
        <v>5.5</v>
      </c>
      <c r="BD68" s="40" t="s">
        <v>479</v>
      </c>
      <c r="BE68" s="40"/>
      <c r="BF68" s="40"/>
      <c r="BG68" s="40"/>
      <c r="BH68" s="44">
        <f t="shared" si="11"/>
        <v>32</v>
      </c>
      <c r="BI68" s="40"/>
      <c r="BJ68" s="48">
        <f t="shared" si="12"/>
        <v>384000</v>
      </c>
      <c r="BK68" s="40" t="s">
        <v>290</v>
      </c>
      <c r="BL68" s="40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</row>
    <row r="69" spans="1:76">
      <c r="A69" s="40">
        <v>20065</v>
      </c>
      <c r="B69" s="40">
        <v>1</v>
      </c>
      <c r="C69" s="40"/>
      <c r="D69" s="40" t="s">
        <v>488</v>
      </c>
      <c r="E69" s="40" t="s">
        <v>83</v>
      </c>
      <c r="F69" s="40" t="s">
        <v>344</v>
      </c>
      <c r="G69" s="40" t="s">
        <v>476</v>
      </c>
      <c r="H69" s="40" t="s">
        <v>477</v>
      </c>
      <c r="I69" s="40" t="s">
        <v>489</v>
      </c>
      <c r="J69" s="40" t="s">
        <v>87</v>
      </c>
      <c r="K69" s="40" t="s">
        <v>477</v>
      </c>
      <c r="L69" s="40">
        <v>50</v>
      </c>
      <c r="M69" s="40">
        <f>VLOOKUP(L69,'[1]償却率（定額法）'!$B$6:$C$104,2)</f>
        <v>0.02</v>
      </c>
      <c r="N69" s="41">
        <v>32234</v>
      </c>
      <c r="O69" s="41">
        <v>32234</v>
      </c>
      <c r="P69" s="61">
        <f t="shared" ref="P69:P132" si="13">IF(O69="",N69,O69)</f>
        <v>32234</v>
      </c>
      <c r="Q69" s="44">
        <f t="shared" ref="Q69:Q132" si="14">YEAR(P69)</f>
        <v>1988</v>
      </c>
      <c r="R69" s="44">
        <f t="shared" ref="R69:R132" si="15">MONTH(P69)</f>
        <v>4</v>
      </c>
      <c r="S69" s="44">
        <f t="shared" ref="S69:S132" si="16">DAY(N69)</f>
        <v>1</v>
      </c>
      <c r="T69" s="40">
        <f t="shared" ref="T69:T132" si="17">IF(Q69=1900,"",IF(R69&lt;4,Q69-1,Q69))</f>
        <v>1988</v>
      </c>
      <c r="U69" s="51">
        <v>600000</v>
      </c>
      <c r="V69" s="62">
        <v>1</v>
      </c>
      <c r="W69" s="40"/>
      <c r="X69" s="47">
        <f t="shared" ref="X69:X85" si="18">IF(T69&gt;=$O$1,0,ROUND((U69*M69)*(BH69-1),0))</f>
        <v>372000</v>
      </c>
      <c r="Y69" s="47">
        <f t="shared" ref="Y69:Y115" si="19">IF(T69&gt;=$O$1,0,IF(U69&gt;X69,U69-X69,1))</f>
        <v>228000</v>
      </c>
      <c r="Z69" s="40"/>
      <c r="AA69" s="40">
        <f t="shared" ref="AA69:AA132" si="20">SUM(AB69:AG69)</f>
        <v>0</v>
      </c>
      <c r="AB69" s="40"/>
      <c r="AC69" s="40"/>
      <c r="AD69" s="40"/>
      <c r="AE69" s="40"/>
      <c r="AF69" s="40"/>
      <c r="AG69" s="40"/>
      <c r="AH69" s="40">
        <f t="shared" ref="AH69:AH132" si="21">SUM(AI69:AN69)</f>
        <v>0</v>
      </c>
      <c r="AI69" s="40"/>
      <c r="AJ69" s="40"/>
      <c r="AK69" s="40"/>
      <c r="AL69" s="40"/>
      <c r="AM69" s="40"/>
      <c r="AN69" s="40"/>
      <c r="AO69" s="64">
        <f t="shared" ref="AO69:AO132" si="22">IF(T69&gt;=$O$1,0,IF(Y69=1,0,ROUND(U69*M69,0)))</f>
        <v>12000</v>
      </c>
      <c r="AP69" s="48">
        <f t="shared" ref="AP69:AP109" si="23">Y69-AO69</f>
        <v>216000</v>
      </c>
      <c r="AQ69" s="40" t="s">
        <v>296</v>
      </c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67">
        <v>5.5</v>
      </c>
      <c r="BD69" s="40" t="s">
        <v>479</v>
      </c>
      <c r="BE69" s="40"/>
      <c r="BF69" s="40"/>
      <c r="BG69" s="40"/>
      <c r="BH69" s="44">
        <f t="shared" ref="BH69:BH116" si="24">IF(T69="","",$O$1-T69)</f>
        <v>32</v>
      </c>
      <c r="BI69" s="40"/>
      <c r="BJ69" s="48">
        <f t="shared" ref="BJ69:BJ132" si="25">U69-AP69</f>
        <v>384000</v>
      </c>
      <c r="BK69" s="40" t="s">
        <v>290</v>
      </c>
      <c r="BL69" s="40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</row>
    <row r="70" spans="1:76">
      <c r="A70" s="40">
        <v>20066</v>
      </c>
      <c r="B70" s="40">
        <v>1</v>
      </c>
      <c r="C70" s="40"/>
      <c r="D70" s="40" t="s">
        <v>490</v>
      </c>
      <c r="E70" s="40" t="s">
        <v>83</v>
      </c>
      <c r="F70" s="40" t="s">
        <v>344</v>
      </c>
      <c r="G70" s="40" t="s">
        <v>476</v>
      </c>
      <c r="H70" s="40" t="s">
        <v>477</v>
      </c>
      <c r="I70" s="40" t="s">
        <v>491</v>
      </c>
      <c r="J70" s="40" t="s">
        <v>87</v>
      </c>
      <c r="K70" s="40" t="s">
        <v>477</v>
      </c>
      <c r="L70" s="40">
        <v>50</v>
      </c>
      <c r="M70" s="40">
        <f>VLOOKUP(L70,'[1]償却率（定額法）'!$B$6:$C$104,2)</f>
        <v>0.02</v>
      </c>
      <c r="N70" s="41">
        <v>32234</v>
      </c>
      <c r="O70" s="41">
        <v>32234</v>
      </c>
      <c r="P70" s="61">
        <f t="shared" si="13"/>
        <v>32234</v>
      </c>
      <c r="Q70" s="44">
        <f t="shared" si="14"/>
        <v>1988</v>
      </c>
      <c r="R70" s="44">
        <f t="shared" si="15"/>
        <v>4</v>
      </c>
      <c r="S70" s="44">
        <f t="shared" si="16"/>
        <v>1</v>
      </c>
      <c r="T70" s="40">
        <f t="shared" si="17"/>
        <v>1988</v>
      </c>
      <c r="U70" s="51">
        <v>600000</v>
      </c>
      <c r="V70" s="62">
        <v>1</v>
      </c>
      <c r="W70" s="40"/>
      <c r="X70" s="47">
        <f t="shared" si="18"/>
        <v>372000</v>
      </c>
      <c r="Y70" s="47">
        <f t="shared" si="19"/>
        <v>228000</v>
      </c>
      <c r="Z70" s="40"/>
      <c r="AA70" s="40">
        <f t="shared" si="20"/>
        <v>0</v>
      </c>
      <c r="AB70" s="40"/>
      <c r="AC70" s="40"/>
      <c r="AD70" s="40"/>
      <c r="AE70" s="40"/>
      <c r="AF70" s="40"/>
      <c r="AG70" s="40"/>
      <c r="AH70" s="40">
        <f t="shared" si="21"/>
        <v>0</v>
      </c>
      <c r="AI70" s="40"/>
      <c r="AJ70" s="40"/>
      <c r="AK70" s="40"/>
      <c r="AL70" s="40"/>
      <c r="AM70" s="40"/>
      <c r="AN70" s="40"/>
      <c r="AO70" s="64">
        <f t="shared" si="22"/>
        <v>12000</v>
      </c>
      <c r="AP70" s="48">
        <f t="shared" si="23"/>
        <v>216000</v>
      </c>
      <c r="AQ70" s="40" t="s">
        <v>296</v>
      </c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67">
        <v>5.5</v>
      </c>
      <c r="BD70" s="40" t="s">
        <v>479</v>
      </c>
      <c r="BE70" s="40"/>
      <c r="BF70" s="40"/>
      <c r="BG70" s="40"/>
      <c r="BH70" s="44">
        <f t="shared" si="24"/>
        <v>32</v>
      </c>
      <c r="BI70" s="40"/>
      <c r="BJ70" s="48">
        <f t="shared" si="25"/>
        <v>384000</v>
      </c>
      <c r="BK70" s="40" t="s">
        <v>290</v>
      </c>
      <c r="BL70" s="40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</row>
    <row r="71" spans="1:76">
      <c r="A71" s="40">
        <v>20067</v>
      </c>
      <c r="B71" s="40">
        <v>1</v>
      </c>
      <c r="C71" s="40"/>
      <c r="D71" s="40" t="s">
        <v>492</v>
      </c>
      <c r="E71" s="40" t="s">
        <v>83</v>
      </c>
      <c r="F71" s="40" t="s">
        <v>344</v>
      </c>
      <c r="G71" s="40" t="s">
        <v>476</v>
      </c>
      <c r="H71" s="40" t="s">
        <v>477</v>
      </c>
      <c r="I71" s="40" t="s">
        <v>493</v>
      </c>
      <c r="J71" s="40" t="s">
        <v>87</v>
      </c>
      <c r="K71" s="40" t="s">
        <v>477</v>
      </c>
      <c r="L71" s="40">
        <v>50</v>
      </c>
      <c r="M71" s="40">
        <f>VLOOKUP(L71,'[1]償却率（定額法）'!$B$6:$C$104,2)</f>
        <v>0.02</v>
      </c>
      <c r="N71" s="41">
        <v>32599</v>
      </c>
      <c r="O71" s="41">
        <v>40269</v>
      </c>
      <c r="P71" s="61">
        <f t="shared" si="13"/>
        <v>40269</v>
      </c>
      <c r="Q71" s="44">
        <f t="shared" si="14"/>
        <v>2010</v>
      </c>
      <c r="R71" s="44">
        <f t="shared" si="15"/>
        <v>4</v>
      </c>
      <c r="S71" s="44">
        <f t="shared" si="16"/>
        <v>1</v>
      </c>
      <c r="T71" s="40">
        <f t="shared" si="17"/>
        <v>2010</v>
      </c>
      <c r="U71" s="51">
        <v>1317500</v>
      </c>
      <c r="V71" s="62">
        <v>1</v>
      </c>
      <c r="W71" s="40"/>
      <c r="X71" s="47">
        <f t="shared" si="18"/>
        <v>237150</v>
      </c>
      <c r="Y71" s="47">
        <f t="shared" si="19"/>
        <v>1080350</v>
      </c>
      <c r="Z71" s="40"/>
      <c r="AA71" s="40">
        <f t="shared" si="20"/>
        <v>0</v>
      </c>
      <c r="AB71" s="40"/>
      <c r="AC71" s="40"/>
      <c r="AD71" s="40"/>
      <c r="AE71" s="40"/>
      <c r="AF71" s="40"/>
      <c r="AG71" s="40"/>
      <c r="AH71" s="40">
        <f t="shared" si="21"/>
        <v>0</v>
      </c>
      <c r="AI71" s="40"/>
      <c r="AJ71" s="40"/>
      <c r="AK71" s="40"/>
      <c r="AL71" s="40"/>
      <c r="AM71" s="40"/>
      <c r="AN71" s="40"/>
      <c r="AO71" s="64">
        <f t="shared" si="22"/>
        <v>26350</v>
      </c>
      <c r="AP71" s="48">
        <f t="shared" si="23"/>
        <v>1054000</v>
      </c>
      <c r="AQ71" s="40" t="s">
        <v>296</v>
      </c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67">
        <v>5.5</v>
      </c>
      <c r="BD71" s="40" t="s">
        <v>479</v>
      </c>
      <c r="BE71" s="40"/>
      <c r="BF71" s="40"/>
      <c r="BG71" s="40"/>
      <c r="BH71" s="44">
        <f t="shared" si="24"/>
        <v>10</v>
      </c>
      <c r="BI71" s="40"/>
      <c r="BJ71" s="48">
        <f t="shared" si="25"/>
        <v>263500</v>
      </c>
      <c r="BK71" s="40" t="s">
        <v>290</v>
      </c>
      <c r="BL71" s="40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</row>
    <row r="72" spans="1:76">
      <c r="A72" s="40">
        <v>20068</v>
      </c>
      <c r="B72" s="40">
        <v>1</v>
      </c>
      <c r="C72" s="40"/>
      <c r="D72" s="40" t="s">
        <v>494</v>
      </c>
      <c r="E72" s="40" t="s">
        <v>83</v>
      </c>
      <c r="F72" s="40" t="s">
        <v>344</v>
      </c>
      <c r="G72" s="40" t="s">
        <v>476</v>
      </c>
      <c r="H72" s="40" t="s">
        <v>477</v>
      </c>
      <c r="I72" s="40" t="s">
        <v>495</v>
      </c>
      <c r="J72" s="40" t="s">
        <v>87</v>
      </c>
      <c r="K72" s="40" t="s">
        <v>477</v>
      </c>
      <c r="L72" s="40">
        <v>50</v>
      </c>
      <c r="M72" s="40">
        <f>VLOOKUP(L72,'[1]償却率（定額法）'!$B$6:$C$104,2)</f>
        <v>0.02</v>
      </c>
      <c r="N72" s="41">
        <v>32599</v>
      </c>
      <c r="O72" s="41">
        <v>32599</v>
      </c>
      <c r="P72" s="61">
        <f t="shared" si="13"/>
        <v>32599</v>
      </c>
      <c r="Q72" s="44">
        <f t="shared" si="14"/>
        <v>1989</v>
      </c>
      <c r="R72" s="44">
        <f t="shared" si="15"/>
        <v>4</v>
      </c>
      <c r="S72" s="44">
        <f t="shared" si="16"/>
        <v>1</v>
      </c>
      <c r="T72" s="40">
        <f t="shared" si="17"/>
        <v>1989</v>
      </c>
      <c r="U72" s="51">
        <v>1317500</v>
      </c>
      <c r="V72" s="62">
        <v>1</v>
      </c>
      <c r="W72" s="40"/>
      <c r="X72" s="47">
        <f t="shared" si="18"/>
        <v>790500</v>
      </c>
      <c r="Y72" s="47">
        <f t="shared" si="19"/>
        <v>527000</v>
      </c>
      <c r="Z72" s="40"/>
      <c r="AA72" s="40">
        <f t="shared" si="20"/>
        <v>0</v>
      </c>
      <c r="AB72" s="40"/>
      <c r="AC72" s="40"/>
      <c r="AD72" s="40"/>
      <c r="AE72" s="40"/>
      <c r="AF72" s="40"/>
      <c r="AG72" s="40"/>
      <c r="AH72" s="40">
        <f t="shared" si="21"/>
        <v>0</v>
      </c>
      <c r="AI72" s="40"/>
      <c r="AJ72" s="40"/>
      <c r="AK72" s="40"/>
      <c r="AL72" s="40"/>
      <c r="AM72" s="40"/>
      <c r="AN72" s="40"/>
      <c r="AO72" s="64">
        <f t="shared" si="22"/>
        <v>26350</v>
      </c>
      <c r="AP72" s="48">
        <f t="shared" si="23"/>
        <v>500650</v>
      </c>
      <c r="AQ72" s="40" t="s">
        <v>296</v>
      </c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67">
        <v>5.5</v>
      </c>
      <c r="BD72" s="40" t="s">
        <v>479</v>
      </c>
      <c r="BE72" s="40"/>
      <c r="BF72" s="40"/>
      <c r="BG72" s="40"/>
      <c r="BH72" s="44">
        <f t="shared" si="24"/>
        <v>31</v>
      </c>
      <c r="BI72" s="40"/>
      <c r="BJ72" s="48">
        <f t="shared" si="25"/>
        <v>816850</v>
      </c>
      <c r="BK72" s="40" t="s">
        <v>290</v>
      </c>
      <c r="BL72" s="40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</row>
    <row r="73" spans="1:76">
      <c r="A73" s="40">
        <v>20069</v>
      </c>
      <c r="B73" s="40">
        <v>1</v>
      </c>
      <c r="C73" s="40"/>
      <c r="D73" s="40" t="s">
        <v>496</v>
      </c>
      <c r="E73" s="40" t="s">
        <v>83</v>
      </c>
      <c r="F73" s="40" t="s">
        <v>344</v>
      </c>
      <c r="G73" s="40" t="s">
        <v>476</v>
      </c>
      <c r="H73" s="40" t="s">
        <v>477</v>
      </c>
      <c r="I73" s="40" t="s">
        <v>497</v>
      </c>
      <c r="J73" s="40" t="s">
        <v>87</v>
      </c>
      <c r="K73" s="40" t="s">
        <v>477</v>
      </c>
      <c r="L73" s="40">
        <v>50</v>
      </c>
      <c r="M73" s="40">
        <f>VLOOKUP(L73,'[1]償却率（定額法）'!$B$6:$C$104,2)</f>
        <v>0.02</v>
      </c>
      <c r="N73" s="41">
        <v>32599</v>
      </c>
      <c r="O73" s="41">
        <v>32599</v>
      </c>
      <c r="P73" s="61">
        <f t="shared" si="13"/>
        <v>32599</v>
      </c>
      <c r="Q73" s="44">
        <f t="shared" si="14"/>
        <v>1989</v>
      </c>
      <c r="R73" s="44">
        <f t="shared" si="15"/>
        <v>4</v>
      </c>
      <c r="S73" s="44">
        <f t="shared" si="16"/>
        <v>1</v>
      </c>
      <c r="T73" s="40">
        <f t="shared" si="17"/>
        <v>1989</v>
      </c>
      <c r="U73" s="51">
        <v>1317500</v>
      </c>
      <c r="V73" s="62">
        <v>1</v>
      </c>
      <c r="W73" s="40"/>
      <c r="X73" s="47">
        <f t="shared" si="18"/>
        <v>790500</v>
      </c>
      <c r="Y73" s="47">
        <f t="shared" si="19"/>
        <v>527000</v>
      </c>
      <c r="Z73" s="40"/>
      <c r="AA73" s="40">
        <f t="shared" si="20"/>
        <v>0</v>
      </c>
      <c r="AB73" s="40"/>
      <c r="AC73" s="40"/>
      <c r="AD73" s="40"/>
      <c r="AE73" s="40"/>
      <c r="AF73" s="40"/>
      <c r="AG73" s="40"/>
      <c r="AH73" s="40">
        <f t="shared" si="21"/>
        <v>0</v>
      </c>
      <c r="AI73" s="40"/>
      <c r="AJ73" s="40"/>
      <c r="AK73" s="40"/>
      <c r="AL73" s="40"/>
      <c r="AM73" s="40"/>
      <c r="AN73" s="40"/>
      <c r="AO73" s="64">
        <f t="shared" si="22"/>
        <v>26350</v>
      </c>
      <c r="AP73" s="48">
        <f t="shared" si="23"/>
        <v>500650</v>
      </c>
      <c r="AQ73" s="40" t="s">
        <v>296</v>
      </c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67">
        <v>5.5</v>
      </c>
      <c r="BD73" s="40" t="s">
        <v>479</v>
      </c>
      <c r="BE73" s="40"/>
      <c r="BF73" s="40"/>
      <c r="BG73" s="40"/>
      <c r="BH73" s="44">
        <f t="shared" si="24"/>
        <v>31</v>
      </c>
      <c r="BI73" s="40"/>
      <c r="BJ73" s="48">
        <f t="shared" si="25"/>
        <v>816850</v>
      </c>
      <c r="BK73" s="40" t="s">
        <v>290</v>
      </c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</row>
    <row r="74" spans="1:76">
      <c r="A74" s="40">
        <v>20070</v>
      </c>
      <c r="B74" s="40">
        <v>1</v>
      </c>
      <c r="C74" s="40"/>
      <c r="D74" s="40" t="s">
        <v>498</v>
      </c>
      <c r="E74" s="40" t="s">
        <v>83</v>
      </c>
      <c r="F74" s="40" t="s">
        <v>344</v>
      </c>
      <c r="G74" s="40" t="s">
        <v>476</v>
      </c>
      <c r="H74" s="40" t="s">
        <v>477</v>
      </c>
      <c r="I74" s="40" t="s">
        <v>499</v>
      </c>
      <c r="J74" s="40" t="s">
        <v>87</v>
      </c>
      <c r="K74" s="40" t="s">
        <v>477</v>
      </c>
      <c r="L74" s="40">
        <v>50</v>
      </c>
      <c r="M74" s="40">
        <f>VLOOKUP(L74,'[1]償却率（定額法）'!$B$6:$C$104,2)</f>
        <v>0.02</v>
      </c>
      <c r="N74" s="41">
        <v>32599</v>
      </c>
      <c r="O74" s="41">
        <v>32599</v>
      </c>
      <c r="P74" s="61">
        <f t="shared" si="13"/>
        <v>32599</v>
      </c>
      <c r="Q74" s="44">
        <f t="shared" si="14"/>
        <v>1989</v>
      </c>
      <c r="R74" s="44">
        <f t="shared" si="15"/>
        <v>4</v>
      </c>
      <c r="S74" s="44">
        <f t="shared" si="16"/>
        <v>1</v>
      </c>
      <c r="T74" s="40">
        <f t="shared" si="17"/>
        <v>1989</v>
      </c>
      <c r="U74" s="45">
        <v>1170000</v>
      </c>
      <c r="V74" s="62">
        <v>1</v>
      </c>
      <c r="W74" s="40"/>
      <c r="X74" s="47">
        <f t="shared" si="18"/>
        <v>702000</v>
      </c>
      <c r="Y74" s="47">
        <f t="shared" si="19"/>
        <v>468000</v>
      </c>
      <c r="Z74" s="40"/>
      <c r="AA74" s="40">
        <f t="shared" si="20"/>
        <v>0</v>
      </c>
      <c r="AB74" s="40"/>
      <c r="AC74" s="40"/>
      <c r="AD74" s="40"/>
      <c r="AE74" s="40"/>
      <c r="AF74" s="40"/>
      <c r="AG74" s="40"/>
      <c r="AH74" s="40">
        <f t="shared" si="21"/>
        <v>0</v>
      </c>
      <c r="AI74" s="40"/>
      <c r="AJ74" s="40"/>
      <c r="AK74" s="40"/>
      <c r="AL74" s="40"/>
      <c r="AM74" s="40"/>
      <c r="AN74" s="40"/>
      <c r="AO74" s="64">
        <f t="shared" si="22"/>
        <v>23400</v>
      </c>
      <c r="AP74" s="48">
        <f t="shared" si="23"/>
        <v>444600</v>
      </c>
      <c r="AQ74" s="40" t="s">
        <v>296</v>
      </c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67">
        <v>5.5</v>
      </c>
      <c r="BD74" s="40" t="s">
        <v>479</v>
      </c>
      <c r="BE74" s="40"/>
      <c r="BF74" s="40"/>
      <c r="BG74" s="40"/>
      <c r="BH74" s="44">
        <f t="shared" si="24"/>
        <v>31</v>
      </c>
      <c r="BI74" s="40"/>
      <c r="BJ74" s="48">
        <f t="shared" si="25"/>
        <v>725400</v>
      </c>
      <c r="BK74" s="40" t="s">
        <v>290</v>
      </c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</row>
    <row r="75" spans="1:76">
      <c r="A75" s="40">
        <v>20071</v>
      </c>
      <c r="B75" s="40">
        <v>1</v>
      </c>
      <c r="C75" s="40"/>
      <c r="D75" s="40" t="s">
        <v>500</v>
      </c>
      <c r="E75" s="40" t="s">
        <v>83</v>
      </c>
      <c r="F75" s="40" t="s">
        <v>344</v>
      </c>
      <c r="G75" s="40" t="s">
        <v>476</v>
      </c>
      <c r="H75" s="40" t="s">
        <v>477</v>
      </c>
      <c r="I75" s="40" t="s">
        <v>501</v>
      </c>
      <c r="J75" s="40" t="s">
        <v>87</v>
      </c>
      <c r="K75" s="40" t="s">
        <v>477</v>
      </c>
      <c r="L75" s="40">
        <v>50</v>
      </c>
      <c r="M75" s="40">
        <f>VLOOKUP(L75,'[1]償却率（定額法）'!$B$6:$C$104,2)</f>
        <v>0.02</v>
      </c>
      <c r="N75" s="41">
        <v>34425</v>
      </c>
      <c r="O75" s="41">
        <v>34425</v>
      </c>
      <c r="P75" s="61">
        <f t="shared" si="13"/>
        <v>34425</v>
      </c>
      <c r="Q75" s="44">
        <f t="shared" si="14"/>
        <v>1994</v>
      </c>
      <c r="R75" s="44">
        <f t="shared" si="15"/>
        <v>4</v>
      </c>
      <c r="S75" s="44">
        <f t="shared" si="16"/>
        <v>1</v>
      </c>
      <c r="T75" s="40">
        <f t="shared" si="17"/>
        <v>1994</v>
      </c>
      <c r="U75" s="51">
        <v>1</v>
      </c>
      <c r="V75" s="62">
        <v>1</v>
      </c>
      <c r="W75" s="40"/>
      <c r="X75" s="47">
        <v>0</v>
      </c>
      <c r="Y75" s="47">
        <f t="shared" si="19"/>
        <v>1</v>
      </c>
      <c r="Z75" s="40"/>
      <c r="AA75" s="40">
        <f t="shared" si="20"/>
        <v>0</v>
      </c>
      <c r="AB75" s="40"/>
      <c r="AC75" s="40"/>
      <c r="AD75" s="40"/>
      <c r="AE75" s="40"/>
      <c r="AF75" s="40"/>
      <c r="AG75" s="40"/>
      <c r="AH75" s="40">
        <f t="shared" si="21"/>
        <v>0</v>
      </c>
      <c r="AI75" s="40"/>
      <c r="AJ75" s="40"/>
      <c r="AK75" s="40"/>
      <c r="AL75" s="40"/>
      <c r="AM75" s="40"/>
      <c r="AN75" s="40"/>
      <c r="AO75" s="64">
        <f t="shared" si="22"/>
        <v>0</v>
      </c>
      <c r="AP75" s="48">
        <f t="shared" si="23"/>
        <v>1</v>
      </c>
      <c r="AQ75" s="40" t="s">
        <v>296</v>
      </c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67">
        <v>5.5</v>
      </c>
      <c r="BD75" s="40" t="s">
        <v>479</v>
      </c>
      <c r="BE75" s="40"/>
      <c r="BF75" s="40"/>
      <c r="BG75" s="40"/>
      <c r="BH75" s="44">
        <f t="shared" si="24"/>
        <v>26</v>
      </c>
      <c r="BI75" s="40"/>
      <c r="BJ75" s="48">
        <f t="shared" si="25"/>
        <v>0</v>
      </c>
      <c r="BK75" s="40" t="s">
        <v>290</v>
      </c>
      <c r="BL75" s="40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</row>
    <row r="76" spans="1:76">
      <c r="A76" s="40">
        <v>20072</v>
      </c>
      <c r="B76" s="40">
        <v>1</v>
      </c>
      <c r="C76" s="40"/>
      <c r="D76" s="40" t="s">
        <v>502</v>
      </c>
      <c r="E76" s="40" t="s">
        <v>83</v>
      </c>
      <c r="F76" s="40" t="s">
        <v>344</v>
      </c>
      <c r="G76" s="40" t="s">
        <v>476</v>
      </c>
      <c r="H76" s="40" t="s">
        <v>477</v>
      </c>
      <c r="I76" s="40" t="s">
        <v>503</v>
      </c>
      <c r="J76" s="40" t="s">
        <v>87</v>
      </c>
      <c r="K76" s="40" t="s">
        <v>477</v>
      </c>
      <c r="L76" s="40">
        <v>50</v>
      </c>
      <c r="M76" s="40">
        <f>VLOOKUP(L76,'[1]償却率（定額法）'!$B$6:$C$104,2)</f>
        <v>0.02</v>
      </c>
      <c r="N76" s="41">
        <v>34425</v>
      </c>
      <c r="O76" s="41">
        <v>34425</v>
      </c>
      <c r="P76" s="61">
        <f t="shared" si="13"/>
        <v>34425</v>
      </c>
      <c r="Q76" s="44">
        <f t="shared" si="14"/>
        <v>1994</v>
      </c>
      <c r="R76" s="44">
        <f t="shared" si="15"/>
        <v>4</v>
      </c>
      <c r="S76" s="44">
        <f t="shared" si="16"/>
        <v>1</v>
      </c>
      <c r="T76" s="40">
        <f t="shared" si="17"/>
        <v>1994</v>
      </c>
      <c r="U76" s="51">
        <v>1</v>
      </c>
      <c r="V76" s="62">
        <v>1</v>
      </c>
      <c r="W76" s="40"/>
      <c r="X76" s="47">
        <v>0</v>
      </c>
      <c r="Y76" s="47">
        <f t="shared" si="19"/>
        <v>1</v>
      </c>
      <c r="Z76" s="40"/>
      <c r="AA76" s="40">
        <f t="shared" si="20"/>
        <v>0</v>
      </c>
      <c r="AB76" s="40"/>
      <c r="AC76" s="40"/>
      <c r="AD76" s="40"/>
      <c r="AE76" s="40"/>
      <c r="AF76" s="40"/>
      <c r="AG76" s="40"/>
      <c r="AH76" s="40">
        <f t="shared" si="21"/>
        <v>0</v>
      </c>
      <c r="AI76" s="40"/>
      <c r="AJ76" s="40"/>
      <c r="AK76" s="40"/>
      <c r="AL76" s="40"/>
      <c r="AM76" s="40"/>
      <c r="AN76" s="40"/>
      <c r="AO76" s="64">
        <f t="shared" si="22"/>
        <v>0</v>
      </c>
      <c r="AP76" s="48">
        <f t="shared" si="23"/>
        <v>1</v>
      </c>
      <c r="AQ76" s="40" t="s">
        <v>296</v>
      </c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67">
        <v>5.5</v>
      </c>
      <c r="BD76" s="40" t="s">
        <v>479</v>
      </c>
      <c r="BE76" s="40"/>
      <c r="BF76" s="40"/>
      <c r="BG76" s="40"/>
      <c r="BH76" s="44">
        <f t="shared" si="24"/>
        <v>26</v>
      </c>
      <c r="BI76" s="40"/>
      <c r="BJ76" s="48">
        <f t="shared" si="25"/>
        <v>0</v>
      </c>
      <c r="BK76" s="40" t="s">
        <v>290</v>
      </c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</row>
    <row r="77" spans="1:76">
      <c r="A77" s="40">
        <v>20073</v>
      </c>
      <c r="B77" s="40">
        <v>1</v>
      </c>
      <c r="C77" s="40"/>
      <c r="D77" s="40" t="s">
        <v>504</v>
      </c>
      <c r="E77" s="40" t="s">
        <v>83</v>
      </c>
      <c r="F77" s="40" t="s">
        <v>344</v>
      </c>
      <c r="G77" s="40" t="s">
        <v>476</v>
      </c>
      <c r="H77" s="40" t="s">
        <v>477</v>
      </c>
      <c r="I77" s="40" t="s">
        <v>505</v>
      </c>
      <c r="J77" s="40" t="s">
        <v>87</v>
      </c>
      <c r="K77" s="40" t="s">
        <v>477</v>
      </c>
      <c r="L77" s="40">
        <v>50</v>
      </c>
      <c r="M77" s="40">
        <f>VLOOKUP(L77,'[1]償却率（定額法）'!$B$6:$C$104,2)</f>
        <v>0.02</v>
      </c>
      <c r="N77" s="41">
        <v>34425</v>
      </c>
      <c r="O77" s="41">
        <v>34425</v>
      </c>
      <c r="P77" s="61">
        <f t="shared" si="13"/>
        <v>34425</v>
      </c>
      <c r="Q77" s="44">
        <f t="shared" si="14"/>
        <v>1994</v>
      </c>
      <c r="R77" s="44">
        <f t="shared" si="15"/>
        <v>4</v>
      </c>
      <c r="S77" s="44">
        <f t="shared" si="16"/>
        <v>1</v>
      </c>
      <c r="T77" s="40">
        <f t="shared" si="17"/>
        <v>1994</v>
      </c>
      <c r="U77" s="51">
        <v>1317500</v>
      </c>
      <c r="V77" s="62">
        <v>1</v>
      </c>
      <c r="W77" s="40"/>
      <c r="X77" s="47">
        <f t="shared" si="18"/>
        <v>658750</v>
      </c>
      <c r="Y77" s="47">
        <f t="shared" si="19"/>
        <v>658750</v>
      </c>
      <c r="Z77" s="40"/>
      <c r="AA77" s="40">
        <f t="shared" si="20"/>
        <v>0</v>
      </c>
      <c r="AB77" s="40"/>
      <c r="AC77" s="40"/>
      <c r="AD77" s="40"/>
      <c r="AE77" s="40"/>
      <c r="AF77" s="40"/>
      <c r="AG77" s="40"/>
      <c r="AH77" s="40">
        <f t="shared" si="21"/>
        <v>0</v>
      </c>
      <c r="AI77" s="40"/>
      <c r="AJ77" s="40"/>
      <c r="AK77" s="40"/>
      <c r="AL77" s="40"/>
      <c r="AM77" s="40"/>
      <c r="AN77" s="40"/>
      <c r="AO77" s="64">
        <f t="shared" si="22"/>
        <v>26350</v>
      </c>
      <c r="AP77" s="48">
        <f t="shared" si="23"/>
        <v>632400</v>
      </c>
      <c r="AQ77" s="40" t="s">
        <v>296</v>
      </c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67">
        <v>5.5</v>
      </c>
      <c r="BD77" s="40" t="s">
        <v>479</v>
      </c>
      <c r="BE77" s="40"/>
      <c r="BF77" s="40"/>
      <c r="BG77" s="40"/>
      <c r="BH77" s="44">
        <f t="shared" si="24"/>
        <v>26</v>
      </c>
      <c r="BI77" s="40"/>
      <c r="BJ77" s="48">
        <f t="shared" si="25"/>
        <v>685100</v>
      </c>
      <c r="BK77" s="40" t="s">
        <v>290</v>
      </c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</row>
    <row r="78" spans="1:76">
      <c r="A78" s="40">
        <v>20074</v>
      </c>
      <c r="B78" s="40">
        <v>1</v>
      </c>
      <c r="C78" s="40"/>
      <c r="D78" s="40" t="s">
        <v>506</v>
      </c>
      <c r="E78" s="40" t="s">
        <v>83</v>
      </c>
      <c r="F78" s="40" t="s">
        <v>344</v>
      </c>
      <c r="G78" s="40" t="s">
        <v>333</v>
      </c>
      <c r="H78" s="40" t="s">
        <v>507</v>
      </c>
      <c r="I78" s="40" t="s">
        <v>508</v>
      </c>
      <c r="J78" s="40" t="s">
        <v>87</v>
      </c>
      <c r="K78" s="40" t="s">
        <v>507</v>
      </c>
      <c r="L78" s="40">
        <v>50</v>
      </c>
      <c r="M78" s="40">
        <f>VLOOKUP(L78,'[1]償却率（定額法）'!$B$6:$C$104,2)</f>
        <v>0.02</v>
      </c>
      <c r="N78" s="41">
        <v>35156</v>
      </c>
      <c r="O78" s="41">
        <v>35156</v>
      </c>
      <c r="P78" s="61">
        <f t="shared" si="13"/>
        <v>35156</v>
      </c>
      <c r="Q78" s="44">
        <f t="shared" si="14"/>
        <v>1996</v>
      </c>
      <c r="R78" s="44">
        <f t="shared" si="15"/>
        <v>4</v>
      </c>
      <c r="S78" s="44">
        <f t="shared" si="16"/>
        <v>1</v>
      </c>
      <c r="T78" s="40">
        <f t="shared" si="17"/>
        <v>1996</v>
      </c>
      <c r="U78" s="45">
        <v>36173000</v>
      </c>
      <c r="V78" s="62">
        <v>1</v>
      </c>
      <c r="W78" s="40"/>
      <c r="X78" s="47">
        <f t="shared" si="18"/>
        <v>16639580</v>
      </c>
      <c r="Y78" s="47">
        <f t="shared" si="19"/>
        <v>19533420</v>
      </c>
      <c r="Z78" s="40"/>
      <c r="AA78" s="40">
        <f t="shared" si="20"/>
        <v>0</v>
      </c>
      <c r="AB78" s="40"/>
      <c r="AC78" s="40"/>
      <c r="AD78" s="40"/>
      <c r="AE78" s="40"/>
      <c r="AF78" s="40"/>
      <c r="AG78" s="40"/>
      <c r="AH78" s="40">
        <f t="shared" si="21"/>
        <v>0</v>
      </c>
      <c r="AI78" s="40"/>
      <c r="AJ78" s="40"/>
      <c r="AK78" s="40"/>
      <c r="AL78" s="40"/>
      <c r="AM78" s="40"/>
      <c r="AN78" s="40"/>
      <c r="AO78" s="64">
        <f t="shared" si="22"/>
        <v>723460</v>
      </c>
      <c r="AP78" s="48">
        <f t="shared" si="23"/>
        <v>18809960</v>
      </c>
      <c r="AQ78" s="40" t="s">
        <v>336</v>
      </c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67"/>
      <c r="BD78" s="40" t="s">
        <v>91</v>
      </c>
      <c r="BE78" s="40"/>
      <c r="BF78" s="40"/>
      <c r="BG78" s="40"/>
      <c r="BH78" s="44">
        <f t="shared" si="24"/>
        <v>24</v>
      </c>
      <c r="BI78" s="40"/>
      <c r="BJ78" s="48">
        <f t="shared" si="25"/>
        <v>17363040</v>
      </c>
      <c r="BK78" s="40" t="s">
        <v>290</v>
      </c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</row>
    <row r="79" spans="1:76">
      <c r="A79" s="40">
        <v>20075</v>
      </c>
      <c r="B79" s="40">
        <v>1</v>
      </c>
      <c r="C79" s="40"/>
      <c r="D79" s="40" t="s">
        <v>509</v>
      </c>
      <c r="E79" s="40" t="s">
        <v>83</v>
      </c>
      <c r="F79" s="40" t="s">
        <v>344</v>
      </c>
      <c r="G79" s="40" t="s">
        <v>333</v>
      </c>
      <c r="H79" s="40" t="s">
        <v>507</v>
      </c>
      <c r="I79" s="40" t="s">
        <v>510</v>
      </c>
      <c r="J79" s="40" t="s">
        <v>87</v>
      </c>
      <c r="K79" s="40" t="s">
        <v>507</v>
      </c>
      <c r="L79" s="40">
        <v>50</v>
      </c>
      <c r="M79" s="40">
        <f>VLOOKUP(L79,'[1]償却率（定額法）'!$B$6:$C$104,2)</f>
        <v>0.02</v>
      </c>
      <c r="N79" s="41">
        <v>38808</v>
      </c>
      <c r="O79" s="41">
        <v>38808</v>
      </c>
      <c r="P79" s="61">
        <f t="shared" si="13"/>
        <v>38808</v>
      </c>
      <c r="Q79" s="44">
        <f t="shared" si="14"/>
        <v>2006</v>
      </c>
      <c r="R79" s="44">
        <f t="shared" si="15"/>
        <v>4</v>
      </c>
      <c r="S79" s="44">
        <f t="shared" si="16"/>
        <v>1</v>
      </c>
      <c r="T79" s="40">
        <f t="shared" si="17"/>
        <v>2006</v>
      </c>
      <c r="U79" s="45">
        <v>1109389000</v>
      </c>
      <c r="V79" s="62">
        <v>1</v>
      </c>
      <c r="W79" s="40"/>
      <c r="X79" s="47">
        <f t="shared" si="18"/>
        <v>288441140</v>
      </c>
      <c r="Y79" s="47">
        <f t="shared" si="19"/>
        <v>820947860</v>
      </c>
      <c r="Z79" s="40"/>
      <c r="AA79" s="40">
        <f t="shared" si="20"/>
        <v>0</v>
      </c>
      <c r="AB79" s="40"/>
      <c r="AC79" s="40"/>
      <c r="AD79" s="40"/>
      <c r="AE79" s="40"/>
      <c r="AF79" s="40"/>
      <c r="AG79" s="40"/>
      <c r="AH79" s="40">
        <f t="shared" si="21"/>
        <v>0</v>
      </c>
      <c r="AI79" s="40"/>
      <c r="AJ79" s="40"/>
      <c r="AK79" s="40"/>
      <c r="AL79" s="40"/>
      <c r="AM79" s="40"/>
      <c r="AN79" s="40"/>
      <c r="AO79" s="64">
        <f t="shared" si="22"/>
        <v>22187780</v>
      </c>
      <c r="AP79" s="48">
        <f t="shared" si="23"/>
        <v>798760080</v>
      </c>
      <c r="AQ79" s="40" t="s">
        <v>336</v>
      </c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67"/>
      <c r="BD79" s="40" t="s">
        <v>91</v>
      </c>
      <c r="BE79" s="40"/>
      <c r="BF79" s="40"/>
      <c r="BG79" s="40"/>
      <c r="BH79" s="44">
        <f t="shared" si="24"/>
        <v>14</v>
      </c>
      <c r="BI79" s="40"/>
      <c r="BJ79" s="48">
        <f t="shared" si="25"/>
        <v>310628920</v>
      </c>
      <c r="BK79" s="40" t="s">
        <v>290</v>
      </c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</row>
    <row r="80" spans="1:76">
      <c r="A80" s="40">
        <v>20076</v>
      </c>
      <c r="B80" s="40">
        <v>1</v>
      </c>
      <c r="C80" s="40"/>
      <c r="D80" s="40" t="s">
        <v>511</v>
      </c>
      <c r="E80" s="40" t="s">
        <v>83</v>
      </c>
      <c r="F80" s="40" t="s">
        <v>344</v>
      </c>
      <c r="G80" s="40" t="s">
        <v>333</v>
      </c>
      <c r="H80" s="40" t="s">
        <v>512</v>
      </c>
      <c r="I80" s="40" t="s">
        <v>513</v>
      </c>
      <c r="J80" s="40" t="s">
        <v>87</v>
      </c>
      <c r="K80" s="40" t="s">
        <v>512</v>
      </c>
      <c r="L80" s="40">
        <v>50</v>
      </c>
      <c r="M80" s="40">
        <f>VLOOKUP(L80,'[1]償却率（定額法）'!$B$6:$C$104,2)</f>
        <v>0.02</v>
      </c>
      <c r="N80" s="41">
        <v>30407</v>
      </c>
      <c r="O80" s="41">
        <v>30407</v>
      </c>
      <c r="P80" s="61">
        <f t="shared" si="13"/>
        <v>30407</v>
      </c>
      <c r="Q80" s="44">
        <f t="shared" si="14"/>
        <v>1983</v>
      </c>
      <c r="R80" s="44">
        <f t="shared" si="15"/>
        <v>4</v>
      </c>
      <c r="S80" s="44">
        <f t="shared" si="16"/>
        <v>1</v>
      </c>
      <c r="T80" s="40">
        <f t="shared" si="17"/>
        <v>1983</v>
      </c>
      <c r="U80" s="45">
        <v>84695000</v>
      </c>
      <c r="V80" s="62">
        <v>1</v>
      </c>
      <c r="W80" s="40"/>
      <c r="X80" s="47">
        <f t="shared" si="18"/>
        <v>60980400</v>
      </c>
      <c r="Y80" s="47">
        <f t="shared" si="19"/>
        <v>23714600</v>
      </c>
      <c r="Z80" s="40"/>
      <c r="AA80" s="40">
        <f t="shared" si="20"/>
        <v>0</v>
      </c>
      <c r="AB80" s="40"/>
      <c r="AC80" s="40"/>
      <c r="AD80" s="40"/>
      <c r="AE80" s="40"/>
      <c r="AF80" s="40"/>
      <c r="AG80" s="40"/>
      <c r="AH80" s="40">
        <f t="shared" si="21"/>
        <v>0</v>
      </c>
      <c r="AI80" s="40"/>
      <c r="AJ80" s="40"/>
      <c r="AK80" s="40"/>
      <c r="AL80" s="40"/>
      <c r="AM80" s="40"/>
      <c r="AN80" s="40"/>
      <c r="AO80" s="64">
        <f t="shared" si="22"/>
        <v>1693900</v>
      </c>
      <c r="AP80" s="48">
        <f t="shared" si="23"/>
        <v>22020700</v>
      </c>
      <c r="AQ80" s="40" t="s">
        <v>336</v>
      </c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67">
        <v>7210</v>
      </c>
      <c r="BD80" s="40" t="s">
        <v>91</v>
      </c>
      <c r="BE80" s="40"/>
      <c r="BF80" s="40"/>
      <c r="BG80" s="40"/>
      <c r="BH80" s="44">
        <f t="shared" si="24"/>
        <v>37</v>
      </c>
      <c r="BI80" s="40"/>
      <c r="BJ80" s="48">
        <f t="shared" si="25"/>
        <v>62674300</v>
      </c>
      <c r="BK80" s="40" t="s">
        <v>290</v>
      </c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</row>
    <row r="81" spans="1:76">
      <c r="A81" s="40">
        <v>20077</v>
      </c>
      <c r="B81" s="40">
        <v>1</v>
      </c>
      <c r="C81" s="40"/>
      <c r="D81" s="40" t="s">
        <v>514</v>
      </c>
      <c r="E81" s="40" t="s">
        <v>83</v>
      </c>
      <c r="F81" s="40" t="s">
        <v>344</v>
      </c>
      <c r="G81" s="40" t="s">
        <v>333</v>
      </c>
      <c r="H81" s="40" t="s">
        <v>512</v>
      </c>
      <c r="I81" s="40" t="s">
        <v>515</v>
      </c>
      <c r="J81" s="40" t="s">
        <v>87</v>
      </c>
      <c r="K81" s="40" t="s">
        <v>512</v>
      </c>
      <c r="L81" s="40">
        <v>50</v>
      </c>
      <c r="M81" s="40">
        <f>VLOOKUP(L81,'[1]償却率（定額法）'!$B$6:$C$104,2)</f>
        <v>0.02</v>
      </c>
      <c r="N81" s="41">
        <v>29312</v>
      </c>
      <c r="O81" s="41">
        <v>31503</v>
      </c>
      <c r="P81" s="61">
        <f t="shared" si="13"/>
        <v>31503</v>
      </c>
      <c r="Q81" s="44">
        <f t="shared" si="14"/>
        <v>1986</v>
      </c>
      <c r="R81" s="44">
        <f t="shared" si="15"/>
        <v>4</v>
      </c>
      <c r="S81" s="44">
        <f t="shared" si="16"/>
        <v>1</v>
      </c>
      <c r="T81" s="40">
        <f t="shared" si="17"/>
        <v>1986</v>
      </c>
      <c r="U81" s="45">
        <v>35866000</v>
      </c>
      <c r="V81" s="62">
        <v>1</v>
      </c>
      <c r="W81" s="40"/>
      <c r="X81" s="47">
        <f t="shared" si="18"/>
        <v>23671560</v>
      </c>
      <c r="Y81" s="47">
        <f t="shared" si="19"/>
        <v>12194440</v>
      </c>
      <c r="Z81" s="40"/>
      <c r="AA81" s="40">
        <f t="shared" si="20"/>
        <v>0</v>
      </c>
      <c r="AB81" s="40"/>
      <c r="AC81" s="40"/>
      <c r="AD81" s="40"/>
      <c r="AE81" s="40"/>
      <c r="AF81" s="40"/>
      <c r="AG81" s="40"/>
      <c r="AH81" s="40">
        <f t="shared" si="21"/>
        <v>0</v>
      </c>
      <c r="AI81" s="40"/>
      <c r="AJ81" s="40"/>
      <c r="AK81" s="40"/>
      <c r="AL81" s="40"/>
      <c r="AM81" s="40"/>
      <c r="AN81" s="40"/>
      <c r="AO81" s="64">
        <f t="shared" si="22"/>
        <v>717320</v>
      </c>
      <c r="AP81" s="48">
        <f t="shared" si="23"/>
        <v>11477120</v>
      </c>
      <c r="AQ81" s="40" t="s">
        <v>336</v>
      </c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67">
        <v>6377</v>
      </c>
      <c r="BD81" s="40" t="s">
        <v>91</v>
      </c>
      <c r="BE81" s="40"/>
      <c r="BF81" s="40"/>
      <c r="BG81" s="40"/>
      <c r="BH81" s="44">
        <f t="shared" si="24"/>
        <v>34</v>
      </c>
      <c r="BI81" s="40"/>
      <c r="BJ81" s="48">
        <f t="shared" si="25"/>
        <v>24388880</v>
      </c>
      <c r="BK81" s="40" t="s">
        <v>290</v>
      </c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</row>
    <row r="82" spans="1:76">
      <c r="A82" s="40">
        <v>20078</v>
      </c>
      <c r="B82" s="40">
        <v>1</v>
      </c>
      <c r="C82" s="40"/>
      <c r="D82" s="40" t="s">
        <v>516</v>
      </c>
      <c r="E82" s="40" t="s">
        <v>83</v>
      </c>
      <c r="F82" s="40" t="s">
        <v>344</v>
      </c>
      <c r="G82" s="40" t="s">
        <v>333</v>
      </c>
      <c r="H82" s="40" t="s">
        <v>512</v>
      </c>
      <c r="I82" s="40" t="s">
        <v>517</v>
      </c>
      <c r="J82" s="40" t="s">
        <v>87</v>
      </c>
      <c r="K82" s="40" t="s">
        <v>512</v>
      </c>
      <c r="L82" s="40">
        <v>50</v>
      </c>
      <c r="M82" s="40">
        <f>VLOOKUP(L82,'[1]償却率（定額法）'!$B$6:$C$104,2)</f>
        <v>0.02</v>
      </c>
      <c r="N82" s="41">
        <v>29677</v>
      </c>
      <c r="O82" s="41">
        <v>29677</v>
      </c>
      <c r="P82" s="61">
        <f t="shared" si="13"/>
        <v>29677</v>
      </c>
      <c r="Q82" s="44">
        <f t="shared" si="14"/>
        <v>1981</v>
      </c>
      <c r="R82" s="44">
        <f t="shared" si="15"/>
        <v>4</v>
      </c>
      <c r="S82" s="44">
        <f t="shared" si="16"/>
        <v>1</v>
      </c>
      <c r="T82" s="40">
        <f t="shared" si="17"/>
        <v>1981</v>
      </c>
      <c r="U82" s="45">
        <v>38844000</v>
      </c>
      <c r="V82" s="62">
        <v>1</v>
      </c>
      <c r="W82" s="40"/>
      <c r="X82" s="47">
        <f t="shared" si="18"/>
        <v>29521440</v>
      </c>
      <c r="Y82" s="47">
        <f t="shared" si="19"/>
        <v>9322560</v>
      </c>
      <c r="Z82" s="40"/>
      <c r="AA82" s="40">
        <f t="shared" si="20"/>
        <v>0</v>
      </c>
      <c r="AB82" s="40"/>
      <c r="AC82" s="40"/>
      <c r="AD82" s="40"/>
      <c r="AE82" s="40"/>
      <c r="AF82" s="40"/>
      <c r="AG82" s="40"/>
      <c r="AH82" s="40">
        <f t="shared" si="21"/>
        <v>0</v>
      </c>
      <c r="AI82" s="40"/>
      <c r="AJ82" s="40"/>
      <c r="AK82" s="40"/>
      <c r="AL82" s="40"/>
      <c r="AM82" s="40"/>
      <c r="AN82" s="40"/>
      <c r="AO82" s="64">
        <f t="shared" si="22"/>
        <v>776880</v>
      </c>
      <c r="AP82" s="48">
        <f t="shared" si="23"/>
        <v>8545680</v>
      </c>
      <c r="AQ82" s="40" t="s">
        <v>336</v>
      </c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67">
        <v>11307</v>
      </c>
      <c r="BD82" s="40" t="s">
        <v>91</v>
      </c>
      <c r="BE82" s="40"/>
      <c r="BF82" s="40"/>
      <c r="BG82" s="40"/>
      <c r="BH82" s="44">
        <f t="shared" si="24"/>
        <v>39</v>
      </c>
      <c r="BI82" s="40"/>
      <c r="BJ82" s="48">
        <f t="shared" si="25"/>
        <v>30298320</v>
      </c>
      <c r="BK82" s="40" t="s">
        <v>290</v>
      </c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</row>
    <row r="83" spans="1:76">
      <c r="A83" s="40">
        <v>20079</v>
      </c>
      <c r="B83" s="40">
        <v>1</v>
      </c>
      <c r="C83" s="40"/>
      <c r="D83" s="40" t="s">
        <v>518</v>
      </c>
      <c r="E83" s="40" t="s">
        <v>83</v>
      </c>
      <c r="F83" s="40" t="s">
        <v>344</v>
      </c>
      <c r="G83" s="40" t="s">
        <v>333</v>
      </c>
      <c r="H83" s="40" t="s">
        <v>512</v>
      </c>
      <c r="I83" s="40" t="s">
        <v>519</v>
      </c>
      <c r="J83" s="40" t="s">
        <v>87</v>
      </c>
      <c r="K83" s="40" t="s">
        <v>512</v>
      </c>
      <c r="L83" s="40">
        <v>50</v>
      </c>
      <c r="M83" s="40">
        <f>VLOOKUP(L83,'[1]償却率（定額法）'!$B$6:$C$104,2)</f>
        <v>0.02</v>
      </c>
      <c r="N83" s="41">
        <v>31138</v>
      </c>
      <c r="O83" s="41">
        <v>36251</v>
      </c>
      <c r="P83" s="61">
        <f t="shared" si="13"/>
        <v>36251</v>
      </c>
      <c r="Q83" s="44">
        <f t="shared" si="14"/>
        <v>1999</v>
      </c>
      <c r="R83" s="44">
        <f t="shared" si="15"/>
        <v>4</v>
      </c>
      <c r="S83" s="44">
        <f t="shared" si="16"/>
        <v>1</v>
      </c>
      <c r="T83" s="40">
        <f t="shared" si="17"/>
        <v>1999</v>
      </c>
      <c r="U83" s="45">
        <v>95889000</v>
      </c>
      <c r="V83" s="62">
        <v>1</v>
      </c>
      <c r="W83" s="40"/>
      <c r="X83" s="47">
        <f t="shared" si="18"/>
        <v>38355600</v>
      </c>
      <c r="Y83" s="47">
        <f t="shared" si="19"/>
        <v>57533400</v>
      </c>
      <c r="Z83" s="40"/>
      <c r="AA83" s="40">
        <f t="shared" si="20"/>
        <v>0</v>
      </c>
      <c r="AB83" s="40"/>
      <c r="AC83" s="40"/>
      <c r="AD83" s="40"/>
      <c r="AE83" s="40"/>
      <c r="AF83" s="40"/>
      <c r="AG83" s="40"/>
      <c r="AH83" s="40">
        <f t="shared" si="21"/>
        <v>0</v>
      </c>
      <c r="AI83" s="40"/>
      <c r="AJ83" s="40"/>
      <c r="AK83" s="40"/>
      <c r="AL83" s="40"/>
      <c r="AM83" s="40"/>
      <c r="AN83" s="40"/>
      <c r="AO83" s="64">
        <f t="shared" si="22"/>
        <v>1917780</v>
      </c>
      <c r="AP83" s="48">
        <f t="shared" si="23"/>
        <v>55615620</v>
      </c>
      <c r="AQ83" s="40" t="s">
        <v>336</v>
      </c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67">
        <v>8627</v>
      </c>
      <c r="BD83" s="40" t="s">
        <v>91</v>
      </c>
      <c r="BE83" s="40"/>
      <c r="BF83" s="40"/>
      <c r="BG83" s="40"/>
      <c r="BH83" s="44">
        <f t="shared" si="24"/>
        <v>21</v>
      </c>
      <c r="BI83" s="40"/>
      <c r="BJ83" s="48">
        <f t="shared" si="25"/>
        <v>40273380</v>
      </c>
      <c r="BK83" s="40" t="s">
        <v>290</v>
      </c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  <c r="BW83" s="40"/>
      <c r="BX83" s="40"/>
    </row>
    <row r="84" spans="1:76">
      <c r="A84" s="40">
        <v>20080</v>
      </c>
      <c r="B84" s="40">
        <v>1</v>
      </c>
      <c r="C84" s="40"/>
      <c r="D84" s="40" t="s">
        <v>520</v>
      </c>
      <c r="E84" s="40" t="s">
        <v>83</v>
      </c>
      <c r="F84" s="40" t="s">
        <v>344</v>
      </c>
      <c r="G84" s="40" t="s">
        <v>333</v>
      </c>
      <c r="H84" s="40" t="s">
        <v>512</v>
      </c>
      <c r="I84" s="40" t="s">
        <v>521</v>
      </c>
      <c r="J84" s="40" t="s">
        <v>87</v>
      </c>
      <c r="K84" s="40" t="s">
        <v>512</v>
      </c>
      <c r="L84" s="40">
        <v>50</v>
      </c>
      <c r="M84" s="40">
        <f>VLOOKUP(L84,'[1]償却率（定額法）'!$B$6:$C$104,2)</f>
        <v>0.02</v>
      </c>
      <c r="N84" s="41">
        <v>30773</v>
      </c>
      <c r="O84" s="41">
        <v>30773</v>
      </c>
      <c r="P84" s="61">
        <f t="shared" si="13"/>
        <v>30773</v>
      </c>
      <c r="Q84" s="44">
        <f t="shared" si="14"/>
        <v>1984</v>
      </c>
      <c r="R84" s="44">
        <f t="shared" si="15"/>
        <v>4</v>
      </c>
      <c r="S84" s="44">
        <f t="shared" si="16"/>
        <v>1</v>
      </c>
      <c r="T84" s="40">
        <f t="shared" si="17"/>
        <v>1984</v>
      </c>
      <c r="U84" s="45">
        <v>89496000</v>
      </c>
      <c r="V84" s="62">
        <v>1</v>
      </c>
      <c r="W84" s="40"/>
      <c r="X84" s="47">
        <f t="shared" si="18"/>
        <v>62647200</v>
      </c>
      <c r="Y84" s="47">
        <f t="shared" si="19"/>
        <v>26848800</v>
      </c>
      <c r="Z84" s="40"/>
      <c r="AA84" s="40">
        <f t="shared" si="20"/>
        <v>0</v>
      </c>
      <c r="AB84" s="40"/>
      <c r="AC84" s="40"/>
      <c r="AD84" s="40"/>
      <c r="AE84" s="40"/>
      <c r="AF84" s="40"/>
      <c r="AG84" s="40"/>
      <c r="AH84" s="40">
        <f t="shared" si="21"/>
        <v>0</v>
      </c>
      <c r="AI84" s="40"/>
      <c r="AJ84" s="40"/>
      <c r="AK84" s="40"/>
      <c r="AL84" s="40"/>
      <c r="AM84" s="40"/>
      <c r="AN84" s="40"/>
      <c r="AO84" s="64">
        <f t="shared" si="22"/>
        <v>1789920</v>
      </c>
      <c r="AP84" s="48">
        <f t="shared" si="23"/>
        <v>25058880</v>
      </c>
      <c r="AQ84" s="40" t="s">
        <v>336</v>
      </c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67">
        <v>7881</v>
      </c>
      <c r="BD84" s="40" t="s">
        <v>91</v>
      </c>
      <c r="BE84" s="40"/>
      <c r="BF84" s="40"/>
      <c r="BG84" s="40"/>
      <c r="BH84" s="44">
        <f t="shared" si="24"/>
        <v>36</v>
      </c>
      <c r="BI84" s="40"/>
      <c r="BJ84" s="48">
        <f t="shared" si="25"/>
        <v>64437120</v>
      </c>
      <c r="BK84" s="40" t="s">
        <v>290</v>
      </c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</row>
    <row r="85" spans="1:76">
      <c r="A85" s="40">
        <v>20081</v>
      </c>
      <c r="B85" s="40">
        <v>1</v>
      </c>
      <c r="C85" s="40"/>
      <c r="D85" s="40" t="s">
        <v>522</v>
      </c>
      <c r="E85" s="40" t="s">
        <v>83</v>
      </c>
      <c r="F85" s="40" t="s">
        <v>344</v>
      </c>
      <c r="G85" s="40" t="s">
        <v>333</v>
      </c>
      <c r="H85" s="40" t="s">
        <v>512</v>
      </c>
      <c r="I85" s="40" t="s">
        <v>523</v>
      </c>
      <c r="J85" s="40" t="s">
        <v>87</v>
      </c>
      <c r="K85" s="40" t="s">
        <v>512</v>
      </c>
      <c r="L85" s="40">
        <v>50</v>
      </c>
      <c r="M85" s="40">
        <f>VLOOKUP(L85,'[1]償却率（定額法）'!$B$6:$C$104,2)</f>
        <v>0.02</v>
      </c>
      <c r="N85" s="41">
        <v>33695</v>
      </c>
      <c r="O85" s="41">
        <v>33695</v>
      </c>
      <c r="P85" s="61">
        <f t="shared" si="13"/>
        <v>33695</v>
      </c>
      <c r="Q85" s="44">
        <f t="shared" si="14"/>
        <v>1992</v>
      </c>
      <c r="R85" s="44">
        <f t="shared" si="15"/>
        <v>4</v>
      </c>
      <c r="S85" s="44">
        <f t="shared" si="16"/>
        <v>1</v>
      </c>
      <c r="T85" s="40">
        <f t="shared" si="17"/>
        <v>1992</v>
      </c>
      <c r="U85" s="45">
        <v>542141000</v>
      </c>
      <c r="V85" s="62">
        <v>1</v>
      </c>
      <c r="W85" s="40"/>
      <c r="X85" s="47">
        <f t="shared" si="18"/>
        <v>292756140</v>
      </c>
      <c r="Y85" s="47">
        <f t="shared" si="19"/>
        <v>249384860</v>
      </c>
      <c r="Z85" s="40"/>
      <c r="AA85" s="40">
        <f t="shared" si="20"/>
        <v>0</v>
      </c>
      <c r="AB85" s="40"/>
      <c r="AC85" s="40"/>
      <c r="AD85" s="40"/>
      <c r="AE85" s="40"/>
      <c r="AF85" s="40"/>
      <c r="AG85" s="40"/>
      <c r="AH85" s="40">
        <f t="shared" si="21"/>
        <v>0</v>
      </c>
      <c r="AI85" s="40"/>
      <c r="AJ85" s="40"/>
      <c r="AK85" s="40"/>
      <c r="AL85" s="40"/>
      <c r="AM85" s="40"/>
      <c r="AN85" s="40"/>
      <c r="AO85" s="64">
        <f t="shared" si="22"/>
        <v>10842820</v>
      </c>
      <c r="AP85" s="48">
        <f t="shared" si="23"/>
        <v>238542040</v>
      </c>
      <c r="AQ85" s="40" t="s">
        <v>336</v>
      </c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67">
        <v>26095</v>
      </c>
      <c r="BD85" s="40" t="s">
        <v>91</v>
      </c>
      <c r="BE85" s="40"/>
      <c r="BF85" s="40"/>
      <c r="BG85" s="40"/>
      <c r="BH85" s="44">
        <f t="shared" si="24"/>
        <v>28</v>
      </c>
      <c r="BI85" s="40"/>
      <c r="BJ85" s="48">
        <f t="shared" si="25"/>
        <v>303598960</v>
      </c>
      <c r="BK85" s="40" t="s">
        <v>290</v>
      </c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</row>
    <row r="86" spans="1:76">
      <c r="A86" s="40">
        <v>20082</v>
      </c>
      <c r="B86" s="40">
        <v>1</v>
      </c>
      <c r="C86" s="40"/>
      <c r="D86" s="40" t="s">
        <v>524</v>
      </c>
      <c r="E86" s="40" t="s">
        <v>83</v>
      </c>
      <c r="F86" s="40" t="s">
        <v>344</v>
      </c>
      <c r="G86" s="40" t="s">
        <v>333</v>
      </c>
      <c r="H86" s="40" t="s">
        <v>512</v>
      </c>
      <c r="I86" s="40" t="s">
        <v>525</v>
      </c>
      <c r="J86" s="40" t="s">
        <v>87</v>
      </c>
      <c r="K86" s="40" t="s">
        <v>512</v>
      </c>
      <c r="L86" s="40">
        <v>50</v>
      </c>
      <c r="M86" s="40">
        <f>VLOOKUP(L86,'[1]償却率（定額法）'!$B$6:$C$104,2)</f>
        <v>0.02</v>
      </c>
      <c r="N86" s="41">
        <v>33695</v>
      </c>
      <c r="O86" s="41">
        <v>34425</v>
      </c>
      <c r="P86" s="61">
        <f t="shared" si="13"/>
        <v>34425</v>
      </c>
      <c r="Q86" s="44">
        <f t="shared" si="14"/>
        <v>1994</v>
      </c>
      <c r="R86" s="44">
        <f t="shared" si="15"/>
        <v>4</v>
      </c>
      <c r="S86" s="44">
        <f t="shared" si="16"/>
        <v>1</v>
      </c>
      <c r="T86" s="40">
        <f t="shared" si="17"/>
        <v>1994</v>
      </c>
      <c r="U86" s="51">
        <v>29770433.333333332</v>
      </c>
      <c r="V86" s="62">
        <v>1</v>
      </c>
      <c r="W86" s="40"/>
      <c r="X86" s="71">
        <f>IF(T86&gt;=$O$1,0,ROUND((U86*M86)*(BH86-1),0))+1</f>
        <v>14885218</v>
      </c>
      <c r="Y86" s="47">
        <f t="shared" si="19"/>
        <v>14885215.333333332</v>
      </c>
      <c r="Z86" s="40"/>
      <c r="AA86" s="40">
        <f t="shared" si="20"/>
        <v>0</v>
      </c>
      <c r="AB86" s="40"/>
      <c r="AC86" s="40"/>
      <c r="AD86" s="40"/>
      <c r="AE86" s="40"/>
      <c r="AF86" s="40"/>
      <c r="AG86" s="40"/>
      <c r="AH86" s="40">
        <f t="shared" si="21"/>
        <v>0</v>
      </c>
      <c r="AI86" s="40"/>
      <c r="AJ86" s="40"/>
      <c r="AK86" s="40"/>
      <c r="AL86" s="40"/>
      <c r="AM86" s="40"/>
      <c r="AN86" s="40"/>
      <c r="AO86" s="64">
        <f t="shared" si="22"/>
        <v>595409</v>
      </c>
      <c r="AP86" s="48">
        <f t="shared" si="23"/>
        <v>14289806.333333332</v>
      </c>
      <c r="AQ86" s="40" t="s">
        <v>336</v>
      </c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67">
        <v>3839</v>
      </c>
      <c r="BD86" s="40" t="s">
        <v>91</v>
      </c>
      <c r="BE86" s="40"/>
      <c r="BF86" s="40"/>
      <c r="BG86" s="40"/>
      <c r="BH86" s="44">
        <f t="shared" si="24"/>
        <v>26</v>
      </c>
      <c r="BI86" s="40"/>
      <c r="BJ86" s="48">
        <f t="shared" si="25"/>
        <v>15480627</v>
      </c>
      <c r="BK86" s="40" t="s">
        <v>290</v>
      </c>
      <c r="BL86" s="40"/>
      <c r="BM86" s="40"/>
      <c r="BN86" s="40"/>
      <c r="BO86" s="40"/>
      <c r="BP86" s="40"/>
      <c r="BQ86" s="40"/>
      <c r="BR86" s="40"/>
      <c r="BS86" s="40"/>
      <c r="BT86" s="40"/>
      <c r="BU86" s="40"/>
      <c r="BV86" s="40"/>
      <c r="BW86" s="40"/>
      <c r="BX86" s="40"/>
    </row>
    <row r="87" spans="1:76">
      <c r="A87" s="40">
        <v>20083</v>
      </c>
      <c r="B87" s="40">
        <v>1</v>
      </c>
      <c r="C87" s="40"/>
      <c r="D87" s="40" t="s">
        <v>526</v>
      </c>
      <c r="E87" s="40" t="s">
        <v>83</v>
      </c>
      <c r="F87" s="40" t="s">
        <v>344</v>
      </c>
      <c r="G87" s="40" t="s">
        <v>333</v>
      </c>
      <c r="H87" s="40" t="s">
        <v>512</v>
      </c>
      <c r="I87" s="40" t="s">
        <v>527</v>
      </c>
      <c r="J87" s="40" t="s">
        <v>87</v>
      </c>
      <c r="K87" s="40" t="s">
        <v>512</v>
      </c>
      <c r="L87" s="40">
        <v>50</v>
      </c>
      <c r="M87" s="40">
        <f>VLOOKUP(L87,'[1]償却率（定額法）'!$B$6:$C$104,2)</f>
        <v>0.02</v>
      </c>
      <c r="N87" s="41">
        <v>33695</v>
      </c>
      <c r="O87" s="41">
        <v>34425</v>
      </c>
      <c r="P87" s="61">
        <f t="shared" si="13"/>
        <v>34425</v>
      </c>
      <c r="Q87" s="44">
        <f t="shared" si="14"/>
        <v>1994</v>
      </c>
      <c r="R87" s="44">
        <f t="shared" si="15"/>
        <v>4</v>
      </c>
      <c r="S87" s="44">
        <f t="shared" si="16"/>
        <v>1</v>
      </c>
      <c r="T87" s="40">
        <f t="shared" si="17"/>
        <v>1994</v>
      </c>
      <c r="U87" s="51">
        <v>30316333.333333332</v>
      </c>
      <c r="V87" s="62">
        <v>1</v>
      </c>
      <c r="W87" s="40"/>
      <c r="X87" s="71">
        <f>IF(T87&gt;=$O$1,0,ROUND((U87*M87)*(BH87-1),0))+1</f>
        <v>15158168</v>
      </c>
      <c r="Y87" s="47">
        <f t="shared" si="19"/>
        <v>15158165.333333332</v>
      </c>
      <c r="Z87" s="40"/>
      <c r="AA87" s="40">
        <f t="shared" si="20"/>
        <v>0</v>
      </c>
      <c r="AB87" s="40"/>
      <c r="AC87" s="40"/>
      <c r="AD87" s="40"/>
      <c r="AE87" s="40"/>
      <c r="AF87" s="40"/>
      <c r="AG87" s="40"/>
      <c r="AH87" s="40">
        <f t="shared" si="21"/>
        <v>0</v>
      </c>
      <c r="AI87" s="40"/>
      <c r="AJ87" s="40"/>
      <c r="AK87" s="40"/>
      <c r="AL87" s="40"/>
      <c r="AM87" s="40"/>
      <c r="AN87" s="40"/>
      <c r="AO87" s="64">
        <f t="shared" si="22"/>
        <v>606327</v>
      </c>
      <c r="AP87" s="48">
        <f t="shared" si="23"/>
        <v>14551838.333333332</v>
      </c>
      <c r="AQ87" s="40" t="s">
        <v>336</v>
      </c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67">
        <v>3985</v>
      </c>
      <c r="BD87" s="40" t="s">
        <v>91</v>
      </c>
      <c r="BE87" s="40"/>
      <c r="BF87" s="40"/>
      <c r="BG87" s="40"/>
      <c r="BH87" s="44">
        <f t="shared" si="24"/>
        <v>26</v>
      </c>
      <c r="BI87" s="40"/>
      <c r="BJ87" s="48">
        <f t="shared" si="25"/>
        <v>15764495</v>
      </c>
      <c r="BK87" s="40" t="s">
        <v>290</v>
      </c>
      <c r="BL87" s="40"/>
      <c r="BM87" s="40"/>
      <c r="BN87" s="40"/>
      <c r="BO87" s="40"/>
      <c r="BP87" s="40"/>
      <c r="BQ87" s="40"/>
      <c r="BR87" s="40"/>
      <c r="BS87" s="40"/>
      <c r="BT87" s="40"/>
      <c r="BU87" s="40"/>
      <c r="BV87" s="40"/>
      <c r="BW87" s="40"/>
      <c r="BX87" s="40"/>
    </row>
    <row r="88" spans="1:76">
      <c r="A88" s="40">
        <v>20084</v>
      </c>
      <c r="B88" s="40">
        <v>1</v>
      </c>
      <c r="C88" s="40"/>
      <c r="D88" s="40" t="s">
        <v>528</v>
      </c>
      <c r="E88" s="40" t="s">
        <v>83</v>
      </c>
      <c r="F88" s="40" t="s">
        <v>344</v>
      </c>
      <c r="G88" s="40" t="s">
        <v>333</v>
      </c>
      <c r="H88" s="40" t="s">
        <v>512</v>
      </c>
      <c r="I88" s="40" t="s">
        <v>529</v>
      </c>
      <c r="J88" s="40" t="s">
        <v>87</v>
      </c>
      <c r="K88" s="40" t="s">
        <v>512</v>
      </c>
      <c r="L88" s="40">
        <v>50</v>
      </c>
      <c r="M88" s="40">
        <f>VLOOKUP(L88,'[1]償却率（定額法）'!$B$6:$C$104,2)</f>
        <v>0.02</v>
      </c>
      <c r="N88" s="41">
        <v>33695</v>
      </c>
      <c r="O88" s="41">
        <v>34425</v>
      </c>
      <c r="P88" s="61">
        <f t="shared" si="13"/>
        <v>34425</v>
      </c>
      <c r="Q88" s="44">
        <f t="shared" si="14"/>
        <v>1994</v>
      </c>
      <c r="R88" s="44">
        <f t="shared" si="15"/>
        <v>4</v>
      </c>
      <c r="S88" s="44">
        <f t="shared" si="16"/>
        <v>1</v>
      </c>
      <c r="T88" s="40">
        <f t="shared" si="17"/>
        <v>1994</v>
      </c>
      <c r="U88" s="51">
        <v>32788333.333333332</v>
      </c>
      <c r="V88" s="62">
        <v>1</v>
      </c>
      <c r="W88" s="40"/>
      <c r="X88" s="71">
        <f>IF(T88&gt;=$O$1,0,ROUND((U88*M88)*(BH88-1),0))+1</f>
        <v>16394168</v>
      </c>
      <c r="Y88" s="47">
        <f t="shared" si="19"/>
        <v>16394165.333333332</v>
      </c>
      <c r="Z88" s="40"/>
      <c r="AA88" s="40">
        <f t="shared" si="20"/>
        <v>0</v>
      </c>
      <c r="AB88" s="40"/>
      <c r="AC88" s="40"/>
      <c r="AD88" s="40"/>
      <c r="AE88" s="40"/>
      <c r="AF88" s="40"/>
      <c r="AG88" s="40"/>
      <c r="AH88" s="40">
        <f t="shared" si="21"/>
        <v>0</v>
      </c>
      <c r="AI88" s="40"/>
      <c r="AJ88" s="40"/>
      <c r="AK88" s="40"/>
      <c r="AL88" s="40"/>
      <c r="AM88" s="40"/>
      <c r="AN88" s="40"/>
      <c r="AO88" s="64">
        <f t="shared" si="22"/>
        <v>655767</v>
      </c>
      <c r="AP88" s="48">
        <f t="shared" si="23"/>
        <v>15738398.333333332</v>
      </c>
      <c r="AQ88" s="40" t="s">
        <v>336</v>
      </c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67">
        <v>4804</v>
      </c>
      <c r="BD88" s="40" t="s">
        <v>91</v>
      </c>
      <c r="BE88" s="40"/>
      <c r="BF88" s="40"/>
      <c r="BG88" s="40"/>
      <c r="BH88" s="44">
        <f t="shared" si="24"/>
        <v>26</v>
      </c>
      <c r="BI88" s="40"/>
      <c r="BJ88" s="48">
        <f t="shared" si="25"/>
        <v>17049935</v>
      </c>
      <c r="BK88" s="40" t="s">
        <v>290</v>
      </c>
      <c r="BL88" s="40"/>
      <c r="BM88" s="40"/>
      <c r="BN88" s="40"/>
      <c r="BO88" s="40"/>
      <c r="BP88" s="40"/>
      <c r="BQ88" s="40"/>
      <c r="BR88" s="40"/>
      <c r="BS88" s="40"/>
      <c r="BT88" s="40"/>
      <c r="BU88" s="40"/>
      <c r="BV88" s="40"/>
      <c r="BW88" s="40"/>
      <c r="BX88" s="40"/>
    </row>
    <row r="89" spans="1:76">
      <c r="A89" s="40">
        <v>20085</v>
      </c>
      <c r="B89" s="40">
        <v>1</v>
      </c>
      <c r="C89" s="40"/>
      <c r="D89" s="40" t="s">
        <v>530</v>
      </c>
      <c r="E89" s="40" t="s">
        <v>83</v>
      </c>
      <c r="F89" s="40" t="s">
        <v>344</v>
      </c>
      <c r="G89" s="40" t="s">
        <v>333</v>
      </c>
      <c r="H89" s="40" t="s">
        <v>512</v>
      </c>
      <c r="I89" s="40" t="s">
        <v>531</v>
      </c>
      <c r="J89" s="40" t="s">
        <v>87</v>
      </c>
      <c r="K89" s="40" t="s">
        <v>512</v>
      </c>
      <c r="L89" s="40">
        <v>50</v>
      </c>
      <c r="M89" s="40">
        <f>VLOOKUP(L89,'[1]償却率（定額法）'!$B$6:$C$104,2)</f>
        <v>0.02</v>
      </c>
      <c r="N89" s="41">
        <v>35156</v>
      </c>
      <c r="O89" s="41">
        <v>35521</v>
      </c>
      <c r="P89" s="61">
        <f t="shared" si="13"/>
        <v>35521</v>
      </c>
      <c r="Q89" s="44">
        <f t="shared" si="14"/>
        <v>1997</v>
      </c>
      <c r="R89" s="44">
        <f t="shared" si="15"/>
        <v>4</v>
      </c>
      <c r="S89" s="44">
        <f t="shared" si="16"/>
        <v>1</v>
      </c>
      <c r="T89" s="40">
        <f t="shared" si="17"/>
        <v>1997</v>
      </c>
      <c r="U89" s="45">
        <v>85916681.059545606</v>
      </c>
      <c r="V89" s="62">
        <v>1</v>
      </c>
      <c r="W89" s="40"/>
      <c r="X89" s="71">
        <f>IF(T89&gt;=$O$1,0,ROUND((U89*M89)*(BH89-1),0))+1</f>
        <v>37803341</v>
      </c>
      <c r="Y89" s="47">
        <f t="shared" si="19"/>
        <v>48113340.059545606</v>
      </c>
      <c r="Z89" s="40"/>
      <c r="AA89" s="40">
        <f t="shared" si="20"/>
        <v>0</v>
      </c>
      <c r="AB89" s="40"/>
      <c r="AC89" s="40"/>
      <c r="AD89" s="40"/>
      <c r="AE89" s="40"/>
      <c r="AF89" s="40"/>
      <c r="AG89" s="40"/>
      <c r="AH89" s="40">
        <f t="shared" si="21"/>
        <v>0</v>
      </c>
      <c r="AI89" s="40"/>
      <c r="AJ89" s="40"/>
      <c r="AK89" s="40"/>
      <c r="AL89" s="40"/>
      <c r="AM89" s="40"/>
      <c r="AN89" s="40"/>
      <c r="AO89" s="64">
        <f t="shared" si="22"/>
        <v>1718334</v>
      </c>
      <c r="AP89" s="48">
        <f t="shared" si="23"/>
        <v>46395006.059545606</v>
      </c>
      <c r="AQ89" s="40" t="s">
        <v>336</v>
      </c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67">
        <v>9056</v>
      </c>
      <c r="BD89" s="40" t="s">
        <v>91</v>
      </c>
      <c r="BE89" s="40"/>
      <c r="BF89" s="40"/>
      <c r="BG89" s="40"/>
      <c r="BH89" s="44">
        <f t="shared" si="24"/>
        <v>23</v>
      </c>
      <c r="BI89" s="40"/>
      <c r="BJ89" s="48">
        <f t="shared" si="25"/>
        <v>39521675</v>
      </c>
      <c r="BK89" s="40" t="s">
        <v>290</v>
      </c>
      <c r="BL89" s="40"/>
      <c r="BM89" s="40"/>
      <c r="BN89" s="40"/>
      <c r="BO89" s="40"/>
      <c r="BP89" s="40"/>
      <c r="BQ89" s="40"/>
      <c r="BR89" s="40"/>
      <c r="BS89" s="40"/>
      <c r="BT89" s="40"/>
      <c r="BU89" s="40"/>
      <c r="BV89" s="40"/>
      <c r="BW89" s="40"/>
      <c r="BX89" s="40"/>
    </row>
    <row r="90" spans="1:76">
      <c r="A90" s="40">
        <v>20086</v>
      </c>
      <c r="B90" s="40">
        <v>1</v>
      </c>
      <c r="C90" s="40"/>
      <c r="D90" s="40" t="s">
        <v>532</v>
      </c>
      <c r="E90" s="40" t="s">
        <v>83</v>
      </c>
      <c r="F90" s="40" t="s">
        <v>344</v>
      </c>
      <c r="G90" s="40" t="s">
        <v>333</v>
      </c>
      <c r="H90" s="40" t="s">
        <v>512</v>
      </c>
      <c r="I90" s="40" t="s">
        <v>533</v>
      </c>
      <c r="J90" s="40" t="s">
        <v>87</v>
      </c>
      <c r="K90" s="40" t="s">
        <v>512</v>
      </c>
      <c r="L90" s="40">
        <v>50</v>
      </c>
      <c r="M90" s="40">
        <f>VLOOKUP(L90,'[1]償却率（定額法）'!$B$6:$C$104,2)</f>
        <v>0.02</v>
      </c>
      <c r="N90" s="41">
        <v>35156</v>
      </c>
      <c r="O90" s="41">
        <v>35521</v>
      </c>
      <c r="P90" s="61">
        <f t="shared" si="13"/>
        <v>35521</v>
      </c>
      <c r="Q90" s="44">
        <f t="shared" si="14"/>
        <v>1997</v>
      </c>
      <c r="R90" s="44">
        <f t="shared" si="15"/>
        <v>4</v>
      </c>
      <c r="S90" s="44">
        <f t="shared" si="16"/>
        <v>1</v>
      </c>
      <c r="T90" s="40">
        <f t="shared" si="17"/>
        <v>1997</v>
      </c>
      <c r="U90" s="45">
        <v>571150000</v>
      </c>
      <c r="V90" s="62">
        <v>1</v>
      </c>
      <c r="W90" s="40"/>
      <c r="X90" s="47">
        <f t="shared" ref="X90:X104" si="26">IF(T90&gt;=$O$1,0,ROUND((U90*M90)*(BH90-1),0))</f>
        <v>251306000</v>
      </c>
      <c r="Y90" s="47">
        <f t="shared" si="19"/>
        <v>319844000</v>
      </c>
      <c r="Z90" s="40"/>
      <c r="AA90" s="40">
        <f t="shared" si="20"/>
        <v>0</v>
      </c>
      <c r="AB90" s="40"/>
      <c r="AC90" s="40"/>
      <c r="AD90" s="40"/>
      <c r="AE90" s="40"/>
      <c r="AF90" s="40"/>
      <c r="AG90" s="40"/>
      <c r="AH90" s="40">
        <f t="shared" si="21"/>
        <v>0</v>
      </c>
      <c r="AI90" s="40"/>
      <c r="AJ90" s="40"/>
      <c r="AK90" s="40"/>
      <c r="AL90" s="40"/>
      <c r="AM90" s="40"/>
      <c r="AN90" s="40"/>
      <c r="AO90" s="64">
        <f t="shared" si="22"/>
        <v>11423000</v>
      </c>
      <c r="AP90" s="48">
        <f t="shared" si="23"/>
        <v>308421000</v>
      </c>
      <c r="AQ90" s="40" t="s">
        <v>336</v>
      </c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67">
        <v>14278</v>
      </c>
      <c r="BD90" s="40" t="s">
        <v>91</v>
      </c>
      <c r="BE90" s="40"/>
      <c r="BF90" s="40"/>
      <c r="BG90" s="40"/>
      <c r="BH90" s="44">
        <f t="shared" si="24"/>
        <v>23</v>
      </c>
      <c r="BI90" s="40"/>
      <c r="BJ90" s="48">
        <f t="shared" si="25"/>
        <v>262729000</v>
      </c>
      <c r="BK90" s="40" t="s">
        <v>290</v>
      </c>
      <c r="BL90" s="40"/>
      <c r="BM90" s="40"/>
      <c r="BN90" s="40"/>
      <c r="BO90" s="40"/>
      <c r="BP90" s="40"/>
      <c r="BQ90" s="40"/>
      <c r="BR90" s="40"/>
      <c r="BS90" s="40"/>
      <c r="BT90" s="40"/>
      <c r="BU90" s="40"/>
      <c r="BV90" s="40"/>
      <c r="BW90" s="40"/>
      <c r="BX90" s="40"/>
    </row>
    <row r="91" spans="1:76">
      <c r="A91" s="40">
        <v>20087</v>
      </c>
      <c r="B91" s="40">
        <v>1</v>
      </c>
      <c r="C91" s="40"/>
      <c r="D91" s="40" t="s">
        <v>534</v>
      </c>
      <c r="E91" s="40" t="s">
        <v>83</v>
      </c>
      <c r="F91" s="40" t="s">
        <v>344</v>
      </c>
      <c r="G91" s="40" t="s">
        <v>333</v>
      </c>
      <c r="H91" s="40" t="s">
        <v>512</v>
      </c>
      <c r="I91" s="40" t="s">
        <v>535</v>
      </c>
      <c r="J91" s="40" t="s">
        <v>87</v>
      </c>
      <c r="K91" s="40" t="s">
        <v>512</v>
      </c>
      <c r="L91" s="40">
        <v>50</v>
      </c>
      <c r="M91" s="40">
        <f>VLOOKUP(L91,'[1]償却率（定額法）'!$B$6:$C$104,2)</f>
        <v>0.02</v>
      </c>
      <c r="N91" s="41">
        <v>33329</v>
      </c>
      <c r="O91" s="41">
        <v>36130</v>
      </c>
      <c r="P91" s="61">
        <f t="shared" si="13"/>
        <v>36130</v>
      </c>
      <c r="Q91" s="44">
        <f t="shared" si="14"/>
        <v>1998</v>
      </c>
      <c r="R91" s="44">
        <f t="shared" si="15"/>
        <v>12</v>
      </c>
      <c r="S91" s="44">
        <f t="shared" si="16"/>
        <v>1</v>
      </c>
      <c r="T91" s="40">
        <f t="shared" si="17"/>
        <v>1998</v>
      </c>
      <c r="U91" s="45">
        <v>69249335.150413886</v>
      </c>
      <c r="V91" s="62">
        <v>1</v>
      </c>
      <c r="W91" s="40"/>
      <c r="X91" s="47">
        <f t="shared" si="26"/>
        <v>29084721</v>
      </c>
      <c r="Y91" s="47">
        <f t="shared" si="19"/>
        <v>40164614.150413886</v>
      </c>
      <c r="Z91" s="40"/>
      <c r="AA91" s="40">
        <f t="shared" si="20"/>
        <v>0</v>
      </c>
      <c r="AB91" s="40"/>
      <c r="AC91" s="40"/>
      <c r="AD91" s="40"/>
      <c r="AE91" s="40"/>
      <c r="AF91" s="40"/>
      <c r="AG91" s="40"/>
      <c r="AH91" s="40">
        <f t="shared" si="21"/>
        <v>0</v>
      </c>
      <c r="AI91" s="40"/>
      <c r="AJ91" s="40"/>
      <c r="AK91" s="40"/>
      <c r="AL91" s="40"/>
      <c r="AM91" s="40"/>
      <c r="AN91" s="40"/>
      <c r="AO91" s="64">
        <f t="shared" si="22"/>
        <v>1384987</v>
      </c>
      <c r="AP91" s="48">
        <f t="shared" si="23"/>
        <v>38779627.150413886</v>
      </c>
      <c r="AQ91" s="40" t="s">
        <v>336</v>
      </c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67">
        <v>9728</v>
      </c>
      <c r="BD91" s="40" t="s">
        <v>91</v>
      </c>
      <c r="BE91" s="40"/>
      <c r="BF91" s="40"/>
      <c r="BG91" s="40"/>
      <c r="BH91" s="44">
        <f t="shared" si="24"/>
        <v>22</v>
      </c>
      <c r="BI91" s="40"/>
      <c r="BJ91" s="48">
        <f t="shared" si="25"/>
        <v>30469708</v>
      </c>
      <c r="BK91" s="40" t="s">
        <v>290</v>
      </c>
      <c r="BL91" s="40"/>
      <c r="BM91" s="40"/>
      <c r="BN91" s="40"/>
      <c r="BO91" s="40"/>
      <c r="BP91" s="40"/>
      <c r="BQ91" s="40"/>
      <c r="BR91" s="40"/>
      <c r="BS91" s="40"/>
      <c r="BT91" s="40"/>
      <c r="BU91" s="40"/>
      <c r="BV91" s="40"/>
      <c r="BW91" s="40"/>
      <c r="BX91" s="40"/>
    </row>
    <row r="92" spans="1:76">
      <c r="A92" s="40">
        <v>20088</v>
      </c>
      <c r="B92" s="40">
        <v>1</v>
      </c>
      <c r="C92" s="40"/>
      <c r="D92" s="40" t="s">
        <v>536</v>
      </c>
      <c r="E92" s="40" t="s">
        <v>83</v>
      </c>
      <c r="F92" s="40" t="s">
        <v>344</v>
      </c>
      <c r="G92" s="40" t="s">
        <v>333</v>
      </c>
      <c r="H92" s="40" t="s">
        <v>512</v>
      </c>
      <c r="I92" s="40" t="s">
        <v>537</v>
      </c>
      <c r="J92" s="40" t="s">
        <v>87</v>
      </c>
      <c r="K92" s="40" t="s">
        <v>512</v>
      </c>
      <c r="L92" s="40">
        <v>50</v>
      </c>
      <c r="M92" s="40">
        <f>VLOOKUP(L92,'[1]償却率（定額法）'!$B$6:$C$104,2)</f>
        <v>0.02</v>
      </c>
      <c r="N92" s="41">
        <v>33329</v>
      </c>
      <c r="O92" s="41">
        <v>36167</v>
      </c>
      <c r="P92" s="61">
        <f t="shared" si="13"/>
        <v>36167</v>
      </c>
      <c r="Q92" s="44">
        <f t="shared" si="14"/>
        <v>1999</v>
      </c>
      <c r="R92" s="44">
        <f t="shared" si="15"/>
        <v>1</v>
      </c>
      <c r="S92" s="44">
        <f t="shared" si="16"/>
        <v>1</v>
      </c>
      <c r="T92" s="40">
        <f t="shared" si="17"/>
        <v>1998</v>
      </c>
      <c r="U92" s="45">
        <v>489709000</v>
      </c>
      <c r="V92" s="62">
        <v>1</v>
      </c>
      <c r="W92" s="40"/>
      <c r="X92" s="47">
        <f t="shared" si="26"/>
        <v>205677780</v>
      </c>
      <c r="Y92" s="47">
        <f t="shared" si="19"/>
        <v>284031220</v>
      </c>
      <c r="Z92" s="40"/>
      <c r="AA92" s="40">
        <f t="shared" si="20"/>
        <v>0</v>
      </c>
      <c r="AB92" s="40"/>
      <c r="AC92" s="40"/>
      <c r="AD92" s="40"/>
      <c r="AE92" s="40"/>
      <c r="AF92" s="40"/>
      <c r="AG92" s="40"/>
      <c r="AH92" s="40">
        <f t="shared" si="21"/>
        <v>0</v>
      </c>
      <c r="AI92" s="40"/>
      <c r="AJ92" s="40"/>
      <c r="AK92" s="40"/>
      <c r="AL92" s="40"/>
      <c r="AM92" s="40"/>
      <c r="AN92" s="40"/>
      <c r="AO92" s="64">
        <f t="shared" si="22"/>
        <v>9794180</v>
      </c>
      <c r="AP92" s="48">
        <f t="shared" si="23"/>
        <v>274237040</v>
      </c>
      <c r="AQ92" s="40" t="s">
        <v>336</v>
      </c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67">
        <v>17565</v>
      </c>
      <c r="BD92" s="40" t="s">
        <v>91</v>
      </c>
      <c r="BE92" s="40"/>
      <c r="BF92" s="40"/>
      <c r="BG92" s="40"/>
      <c r="BH92" s="44">
        <f t="shared" si="24"/>
        <v>22</v>
      </c>
      <c r="BI92" s="40"/>
      <c r="BJ92" s="48">
        <f t="shared" si="25"/>
        <v>215471960</v>
      </c>
      <c r="BK92" s="40" t="s">
        <v>290</v>
      </c>
      <c r="BL92" s="40"/>
      <c r="BM92" s="40"/>
      <c r="BN92" s="40"/>
      <c r="BO92" s="40"/>
      <c r="BP92" s="40"/>
      <c r="BQ92" s="40"/>
      <c r="BR92" s="40"/>
      <c r="BS92" s="40"/>
      <c r="BT92" s="40"/>
      <c r="BU92" s="40"/>
      <c r="BV92" s="40"/>
      <c r="BW92" s="40"/>
      <c r="BX92" s="40"/>
    </row>
    <row r="93" spans="1:76">
      <c r="A93" s="40">
        <v>20089</v>
      </c>
      <c r="B93" s="40">
        <v>1</v>
      </c>
      <c r="C93" s="40"/>
      <c r="D93" s="40" t="s">
        <v>538</v>
      </c>
      <c r="E93" s="40" t="s">
        <v>83</v>
      </c>
      <c r="F93" s="40" t="s">
        <v>344</v>
      </c>
      <c r="G93" s="40" t="s">
        <v>333</v>
      </c>
      <c r="H93" s="40" t="s">
        <v>512</v>
      </c>
      <c r="I93" s="40" t="s">
        <v>539</v>
      </c>
      <c r="J93" s="40" t="s">
        <v>87</v>
      </c>
      <c r="K93" s="40" t="s">
        <v>512</v>
      </c>
      <c r="L93" s="40">
        <v>50</v>
      </c>
      <c r="M93" s="40">
        <f>VLOOKUP(L93,'[1]償却率（定額法）'!$B$6:$C$104,2)</f>
        <v>0.02</v>
      </c>
      <c r="N93" s="41">
        <v>32964</v>
      </c>
      <c r="O93" s="41">
        <v>38443</v>
      </c>
      <c r="P93" s="61">
        <f t="shared" si="13"/>
        <v>38443</v>
      </c>
      <c r="Q93" s="44">
        <f t="shared" si="14"/>
        <v>2005</v>
      </c>
      <c r="R93" s="44">
        <f t="shared" si="15"/>
        <v>4</v>
      </c>
      <c r="S93" s="44">
        <f t="shared" si="16"/>
        <v>1</v>
      </c>
      <c r="T93" s="40">
        <f t="shared" si="17"/>
        <v>2005</v>
      </c>
      <c r="U93" s="45">
        <v>416947000</v>
      </c>
      <c r="V93" s="62">
        <v>1</v>
      </c>
      <c r="W93" s="40"/>
      <c r="X93" s="47">
        <f t="shared" si="26"/>
        <v>116745160</v>
      </c>
      <c r="Y93" s="47">
        <f t="shared" si="19"/>
        <v>300201840</v>
      </c>
      <c r="Z93" s="40"/>
      <c r="AA93" s="40">
        <f t="shared" si="20"/>
        <v>0</v>
      </c>
      <c r="AB93" s="40"/>
      <c r="AC93" s="40"/>
      <c r="AD93" s="40"/>
      <c r="AE93" s="40"/>
      <c r="AF93" s="40"/>
      <c r="AG93" s="40"/>
      <c r="AH93" s="40">
        <f t="shared" si="21"/>
        <v>0</v>
      </c>
      <c r="AI93" s="40"/>
      <c r="AJ93" s="40"/>
      <c r="AK93" s="40"/>
      <c r="AL93" s="40"/>
      <c r="AM93" s="40"/>
      <c r="AN93" s="40"/>
      <c r="AO93" s="64">
        <f t="shared" si="22"/>
        <v>8338940</v>
      </c>
      <c r="AP93" s="48">
        <f t="shared" si="23"/>
        <v>291862900</v>
      </c>
      <c r="AQ93" s="40" t="s">
        <v>336</v>
      </c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67">
        <v>74669.460000000006</v>
      </c>
      <c r="BD93" s="40" t="s">
        <v>91</v>
      </c>
      <c r="BE93" s="40"/>
      <c r="BF93" s="40"/>
      <c r="BG93" s="40"/>
      <c r="BH93" s="44">
        <f t="shared" si="24"/>
        <v>15</v>
      </c>
      <c r="BI93" s="40"/>
      <c r="BJ93" s="48">
        <f t="shared" si="25"/>
        <v>125084100</v>
      </c>
      <c r="BK93" s="40" t="s">
        <v>290</v>
      </c>
      <c r="BL93" s="40"/>
      <c r="BM93" s="40"/>
      <c r="BN93" s="40"/>
      <c r="BO93" s="40"/>
      <c r="BP93" s="40"/>
      <c r="BQ93" s="40"/>
      <c r="BR93" s="40"/>
      <c r="BS93" s="40"/>
      <c r="BT93" s="40"/>
      <c r="BU93" s="40"/>
      <c r="BV93" s="40"/>
      <c r="BW93" s="40"/>
      <c r="BX93" s="40"/>
    </row>
    <row r="94" spans="1:76">
      <c r="A94" s="40">
        <v>20090</v>
      </c>
      <c r="B94" s="40">
        <v>1</v>
      </c>
      <c r="C94" s="40"/>
      <c r="D94" s="40" t="s">
        <v>540</v>
      </c>
      <c r="E94" s="40" t="s">
        <v>83</v>
      </c>
      <c r="F94" s="40" t="s">
        <v>344</v>
      </c>
      <c r="G94" s="40" t="s">
        <v>333</v>
      </c>
      <c r="H94" s="40" t="s">
        <v>512</v>
      </c>
      <c r="I94" s="40" t="s">
        <v>541</v>
      </c>
      <c r="J94" s="40" t="s">
        <v>87</v>
      </c>
      <c r="K94" s="40" t="s">
        <v>512</v>
      </c>
      <c r="L94" s="40">
        <v>50</v>
      </c>
      <c r="M94" s="40">
        <f>VLOOKUP(L94,'[1]償却率（定額法）'!$B$6:$C$104,2)</f>
        <v>0.02</v>
      </c>
      <c r="N94" s="41">
        <v>32964</v>
      </c>
      <c r="O94" s="41">
        <v>38443</v>
      </c>
      <c r="P94" s="61">
        <f t="shared" si="13"/>
        <v>38443</v>
      </c>
      <c r="Q94" s="44">
        <f t="shared" si="14"/>
        <v>2005</v>
      </c>
      <c r="R94" s="44">
        <f t="shared" si="15"/>
        <v>4</v>
      </c>
      <c r="S94" s="44">
        <f t="shared" si="16"/>
        <v>1</v>
      </c>
      <c r="T94" s="40">
        <f t="shared" si="17"/>
        <v>2005</v>
      </c>
      <c r="U94" s="45">
        <v>46167000</v>
      </c>
      <c r="V94" s="62">
        <v>1</v>
      </c>
      <c r="W94" s="40"/>
      <c r="X94" s="47">
        <f t="shared" si="26"/>
        <v>12926760</v>
      </c>
      <c r="Y94" s="47">
        <f t="shared" si="19"/>
        <v>33240240</v>
      </c>
      <c r="Z94" s="40"/>
      <c r="AA94" s="40">
        <f t="shared" si="20"/>
        <v>0</v>
      </c>
      <c r="AB94" s="40"/>
      <c r="AC94" s="40"/>
      <c r="AD94" s="40"/>
      <c r="AE94" s="40"/>
      <c r="AF94" s="40"/>
      <c r="AG94" s="40"/>
      <c r="AH94" s="40">
        <f t="shared" si="21"/>
        <v>0</v>
      </c>
      <c r="AI94" s="40"/>
      <c r="AJ94" s="40"/>
      <c r="AK94" s="40"/>
      <c r="AL94" s="40"/>
      <c r="AM94" s="40"/>
      <c r="AN94" s="40"/>
      <c r="AO94" s="64">
        <f t="shared" si="22"/>
        <v>923340</v>
      </c>
      <c r="AP94" s="48">
        <f t="shared" si="23"/>
        <v>32316900</v>
      </c>
      <c r="AQ94" s="40" t="s">
        <v>336</v>
      </c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67">
        <v>20368.12</v>
      </c>
      <c r="BD94" s="40" t="s">
        <v>91</v>
      </c>
      <c r="BE94" s="40"/>
      <c r="BF94" s="40"/>
      <c r="BG94" s="40"/>
      <c r="BH94" s="44">
        <f t="shared" si="24"/>
        <v>15</v>
      </c>
      <c r="BI94" s="40"/>
      <c r="BJ94" s="48">
        <f t="shared" si="25"/>
        <v>13850100</v>
      </c>
      <c r="BK94" s="40" t="s">
        <v>290</v>
      </c>
      <c r="BL94" s="40"/>
      <c r="BM94" s="40"/>
      <c r="BN94" s="40"/>
      <c r="BO94" s="40"/>
      <c r="BP94" s="40"/>
      <c r="BQ94" s="40"/>
      <c r="BR94" s="40"/>
      <c r="BS94" s="40"/>
      <c r="BT94" s="40"/>
      <c r="BU94" s="40"/>
      <c r="BV94" s="40"/>
      <c r="BW94" s="40"/>
      <c r="BX94" s="40"/>
    </row>
    <row r="95" spans="1:76">
      <c r="A95" s="40">
        <v>20091</v>
      </c>
      <c r="B95" s="40">
        <v>1</v>
      </c>
      <c r="C95" s="40"/>
      <c r="D95" s="40" t="s">
        <v>542</v>
      </c>
      <c r="E95" s="40" t="s">
        <v>83</v>
      </c>
      <c r="F95" s="40" t="s">
        <v>344</v>
      </c>
      <c r="G95" s="40" t="s">
        <v>543</v>
      </c>
      <c r="H95" s="40" t="s">
        <v>544</v>
      </c>
      <c r="I95" s="40" t="s">
        <v>545</v>
      </c>
      <c r="J95" s="40" t="s">
        <v>87</v>
      </c>
      <c r="K95" s="40" t="s">
        <v>544</v>
      </c>
      <c r="L95" s="40">
        <v>50</v>
      </c>
      <c r="M95" s="40">
        <f>VLOOKUP(L95,'[1]償却率（定額法）'!$B$6:$C$104,2)</f>
        <v>0.02</v>
      </c>
      <c r="N95" s="41">
        <v>29312</v>
      </c>
      <c r="O95" s="41">
        <v>30042</v>
      </c>
      <c r="P95" s="61">
        <f t="shared" si="13"/>
        <v>30042</v>
      </c>
      <c r="Q95" s="44">
        <f t="shared" si="14"/>
        <v>1982</v>
      </c>
      <c r="R95" s="44">
        <f t="shared" si="15"/>
        <v>4</v>
      </c>
      <c r="S95" s="44">
        <f t="shared" si="16"/>
        <v>1</v>
      </c>
      <c r="T95" s="40">
        <f t="shared" si="17"/>
        <v>1982</v>
      </c>
      <c r="U95" s="45">
        <v>267862000</v>
      </c>
      <c r="V95" s="62">
        <v>1</v>
      </c>
      <c r="W95" s="40"/>
      <c r="X95" s="47">
        <f t="shared" si="26"/>
        <v>198217880</v>
      </c>
      <c r="Y95" s="47">
        <f t="shared" si="19"/>
        <v>69644120</v>
      </c>
      <c r="Z95" s="40"/>
      <c r="AA95" s="40">
        <f t="shared" si="20"/>
        <v>0</v>
      </c>
      <c r="AB95" s="40"/>
      <c r="AC95" s="40"/>
      <c r="AD95" s="40"/>
      <c r="AE95" s="40"/>
      <c r="AF95" s="40"/>
      <c r="AG95" s="40"/>
      <c r="AH95" s="40">
        <f t="shared" si="21"/>
        <v>0</v>
      </c>
      <c r="AI95" s="40"/>
      <c r="AJ95" s="40"/>
      <c r="AK95" s="40"/>
      <c r="AL95" s="40"/>
      <c r="AM95" s="40"/>
      <c r="AN95" s="40"/>
      <c r="AO95" s="64">
        <f t="shared" si="22"/>
        <v>5357240</v>
      </c>
      <c r="AP95" s="48">
        <f t="shared" si="23"/>
        <v>64286880</v>
      </c>
      <c r="AQ95" s="40" t="s">
        <v>336</v>
      </c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67">
        <v>267862</v>
      </c>
      <c r="BD95" s="40" t="s">
        <v>91</v>
      </c>
      <c r="BE95" s="40"/>
      <c r="BF95" s="40"/>
      <c r="BG95" s="40"/>
      <c r="BH95" s="44">
        <f t="shared" si="24"/>
        <v>38</v>
      </c>
      <c r="BI95" s="40"/>
      <c r="BJ95" s="48">
        <f t="shared" si="25"/>
        <v>203575120</v>
      </c>
      <c r="BK95" s="40" t="s">
        <v>290</v>
      </c>
      <c r="BL95" s="40"/>
      <c r="BM95" s="40"/>
      <c r="BN95" s="40"/>
      <c r="BO95" s="40"/>
      <c r="BP95" s="40"/>
      <c r="BQ95" s="40"/>
      <c r="BR95" s="40"/>
      <c r="BS95" s="40"/>
      <c r="BT95" s="40"/>
      <c r="BU95" s="40"/>
      <c r="BV95" s="40"/>
      <c r="BW95" s="40"/>
      <c r="BX95" s="40"/>
    </row>
    <row r="96" spans="1:76">
      <c r="A96" s="40">
        <v>20092</v>
      </c>
      <c r="B96" s="40">
        <v>1</v>
      </c>
      <c r="C96" s="40"/>
      <c r="D96" s="40" t="s">
        <v>546</v>
      </c>
      <c r="E96" s="40" t="s">
        <v>83</v>
      </c>
      <c r="F96" s="40" t="s">
        <v>344</v>
      </c>
      <c r="G96" s="40" t="s">
        <v>543</v>
      </c>
      <c r="H96" s="40" t="s">
        <v>544</v>
      </c>
      <c r="I96" s="40" t="s">
        <v>547</v>
      </c>
      <c r="J96" s="40" t="s">
        <v>87</v>
      </c>
      <c r="K96" s="40" t="s">
        <v>544</v>
      </c>
      <c r="L96" s="40">
        <v>50</v>
      </c>
      <c r="M96" s="40">
        <f>VLOOKUP(L96,'[1]償却率（定額法）'!$B$6:$C$104,2)</f>
        <v>0.02</v>
      </c>
      <c r="N96" s="41">
        <v>34425</v>
      </c>
      <c r="O96" s="41">
        <v>34425</v>
      </c>
      <c r="P96" s="61">
        <f t="shared" si="13"/>
        <v>34425</v>
      </c>
      <c r="Q96" s="44">
        <f t="shared" si="14"/>
        <v>1994</v>
      </c>
      <c r="R96" s="44">
        <f t="shared" si="15"/>
        <v>4</v>
      </c>
      <c r="S96" s="44">
        <f t="shared" si="16"/>
        <v>1</v>
      </c>
      <c r="T96" s="40">
        <f t="shared" si="17"/>
        <v>1994</v>
      </c>
      <c r="U96" s="51">
        <v>64066000</v>
      </c>
      <c r="V96" s="62">
        <v>1</v>
      </c>
      <c r="W96" s="40"/>
      <c r="X96" s="47">
        <f t="shared" si="26"/>
        <v>32033000</v>
      </c>
      <c r="Y96" s="47">
        <f t="shared" si="19"/>
        <v>32033000</v>
      </c>
      <c r="Z96" s="40"/>
      <c r="AA96" s="40">
        <f t="shared" si="20"/>
        <v>0</v>
      </c>
      <c r="AB96" s="40"/>
      <c r="AC96" s="40"/>
      <c r="AD96" s="40"/>
      <c r="AE96" s="40"/>
      <c r="AF96" s="40"/>
      <c r="AG96" s="40"/>
      <c r="AH96" s="40">
        <f t="shared" si="21"/>
        <v>0</v>
      </c>
      <c r="AI96" s="40"/>
      <c r="AJ96" s="40"/>
      <c r="AK96" s="40"/>
      <c r="AL96" s="40"/>
      <c r="AM96" s="40"/>
      <c r="AN96" s="40"/>
      <c r="AO96" s="64">
        <f t="shared" si="22"/>
        <v>1281320</v>
      </c>
      <c r="AP96" s="48">
        <f t="shared" si="23"/>
        <v>30751680</v>
      </c>
      <c r="AQ96" s="40" t="s">
        <v>336</v>
      </c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67">
        <v>21326</v>
      </c>
      <c r="BD96" s="40" t="s">
        <v>91</v>
      </c>
      <c r="BE96" s="40"/>
      <c r="BF96" s="40"/>
      <c r="BG96" s="40"/>
      <c r="BH96" s="44">
        <f t="shared" si="24"/>
        <v>26</v>
      </c>
      <c r="BI96" s="40"/>
      <c r="BJ96" s="48">
        <f t="shared" si="25"/>
        <v>33314320</v>
      </c>
      <c r="BK96" s="40" t="s">
        <v>290</v>
      </c>
      <c r="BL96" s="40"/>
      <c r="BM96" s="40"/>
      <c r="BN96" s="40"/>
      <c r="BO96" s="40"/>
      <c r="BP96" s="40"/>
      <c r="BQ96" s="40"/>
      <c r="BR96" s="40"/>
      <c r="BS96" s="40"/>
      <c r="BT96" s="40"/>
      <c r="BU96" s="40"/>
      <c r="BV96" s="40"/>
      <c r="BW96" s="40"/>
      <c r="BX96" s="40"/>
    </row>
    <row r="97" spans="1:76">
      <c r="A97" s="40">
        <v>20093</v>
      </c>
      <c r="B97" s="40">
        <v>1</v>
      </c>
      <c r="C97" s="40"/>
      <c r="D97" s="40" t="s">
        <v>548</v>
      </c>
      <c r="E97" s="40" t="s">
        <v>83</v>
      </c>
      <c r="F97" s="40" t="s">
        <v>344</v>
      </c>
      <c r="G97" s="40" t="s">
        <v>543</v>
      </c>
      <c r="H97" s="40" t="s">
        <v>544</v>
      </c>
      <c r="I97" s="40" t="s">
        <v>549</v>
      </c>
      <c r="J97" s="40" t="s">
        <v>87</v>
      </c>
      <c r="K97" s="40" t="s">
        <v>544</v>
      </c>
      <c r="L97" s="40">
        <v>50</v>
      </c>
      <c r="M97" s="40">
        <f>VLOOKUP(L97,'[1]償却率（定額法）'!$B$6:$C$104,2)</f>
        <v>0.02</v>
      </c>
      <c r="N97" s="41">
        <v>34425</v>
      </c>
      <c r="O97" s="41">
        <v>34425</v>
      </c>
      <c r="P97" s="61">
        <f t="shared" si="13"/>
        <v>34425</v>
      </c>
      <c r="Q97" s="44">
        <f t="shared" si="14"/>
        <v>1994</v>
      </c>
      <c r="R97" s="44">
        <f t="shared" si="15"/>
        <v>4</v>
      </c>
      <c r="S97" s="44">
        <f t="shared" si="16"/>
        <v>1</v>
      </c>
      <c r="T97" s="40">
        <f t="shared" si="17"/>
        <v>1994</v>
      </c>
      <c r="U97" s="51">
        <v>51912000</v>
      </c>
      <c r="V97" s="62">
        <v>1</v>
      </c>
      <c r="W97" s="40"/>
      <c r="X97" s="47">
        <f t="shared" si="26"/>
        <v>25956000</v>
      </c>
      <c r="Y97" s="47">
        <f t="shared" si="19"/>
        <v>25956000</v>
      </c>
      <c r="Z97" s="40"/>
      <c r="AA97" s="40">
        <f t="shared" si="20"/>
        <v>0</v>
      </c>
      <c r="AB97" s="40"/>
      <c r="AC97" s="40"/>
      <c r="AD97" s="40"/>
      <c r="AE97" s="40"/>
      <c r="AF97" s="40"/>
      <c r="AG97" s="40"/>
      <c r="AH97" s="40">
        <f t="shared" si="21"/>
        <v>0</v>
      </c>
      <c r="AI97" s="40"/>
      <c r="AJ97" s="40"/>
      <c r="AK97" s="40"/>
      <c r="AL97" s="40"/>
      <c r="AM97" s="40"/>
      <c r="AN97" s="40"/>
      <c r="AO97" s="64">
        <f t="shared" si="22"/>
        <v>1038240</v>
      </c>
      <c r="AP97" s="48">
        <f t="shared" si="23"/>
        <v>24917760</v>
      </c>
      <c r="AQ97" s="40" t="s">
        <v>336</v>
      </c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67">
        <v>17030</v>
      </c>
      <c r="BD97" s="40" t="s">
        <v>91</v>
      </c>
      <c r="BE97" s="40"/>
      <c r="BF97" s="40"/>
      <c r="BG97" s="40"/>
      <c r="BH97" s="44">
        <f t="shared" si="24"/>
        <v>26</v>
      </c>
      <c r="BI97" s="40"/>
      <c r="BJ97" s="48">
        <f t="shared" si="25"/>
        <v>26994240</v>
      </c>
      <c r="BK97" s="40" t="s">
        <v>290</v>
      </c>
      <c r="BL97" s="40"/>
      <c r="BM97" s="40"/>
      <c r="BN97" s="40"/>
      <c r="BO97" s="40"/>
      <c r="BP97" s="40"/>
      <c r="BQ97" s="40"/>
      <c r="BR97" s="40"/>
      <c r="BS97" s="40"/>
      <c r="BT97" s="40"/>
      <c r="BU97" s="40"/>
      <c r="BV97" s="40"/>
      <c r="BW97" s="40"/>
      <c r="BX97" s="40"/>
    </row>
    <row r="98" spans="1:76">
      <c r="A98" s="40">
        <v>20094</v>
      </c>
      <c r="B98" s="40">
        <v>1</v>
      </c>
      <c r="C98" s="40"/>
      <c r="D98" s="40" t="s">
        <v>550</v>
      </c>
      <c r="E98" s="40" t="s">
        <v>83</v>
      </c>
      <c r="F98" s="40" t="s">
        <v>344</v>
      </c>
      <c r="G98" s="40" t="s">
        <v>543</v>
      </c>
      <c r="H98" s="40" t="s">
        <v>544</v>
      </c>
      <c r="I98" s="40" t="s">
        <v>551</v>
      </c>
      <c r="J98" s="40" t="s">
        <v>87</v>
      </c>
      <c r="K98" s="40" t="s">
        <v>544</v>
      </c>
      <c r="L98" s="40">
        <v>50</v>
      </c>
      <c r="M98" s="40">
        <f>VLOOKUP(L98,'[1]償却率（定額法）'!$B$6:$C$104,2)</f>
        <v>0.02</v>
      </c>
      <c r="N98" s="41">
        <v>29312</v>
      </c>
      <c r="O98" s="41">
        <v>30407</v>
      </c>
      <c r="P98" s="61">
        <f t="shared" si="13"/>
        <v>30407</v>
      </c>
      <c r="Q98" s="44">
        <f t="shared" si="14"/>
        <v>1983</v>
      </c>
      <c r="R98" s="44">
        <f t="shared" si="15"/>
        <v>4</v>
      </c>
      <c r="S98" s="44">
        <f t="shared" si="16"/>
        <v>1</v>
      </c>
      <c r="T98" s="40">
        <f t="shared" si="17"/>
        <v>1983</v>
      </c>
      <c r="U98" s="45">
        <v>279561000</v>
      </c>
      <c r="V98" s="62">
        <v>1</v>
      </c>
      <c r="W98" s="40"/>
      <c r="X98" s="47">
        <f t="shared" si="26"/>
        <v>201283920</v>
      </c>
      <c r="Y98" s="47">
        <f t="shared" si="19"/>
        <v>78277080</v>
      </c>
      <c r="Z98" s="40"/>
      <c r="AA98" s="40">
        <f t="shared" si="20"/>
        <v>0</v>
      </c>
      <c r="AB98" s="40"/>
      <c r="AC98" s="40"/>
      <c r="AD98" s="40"/>
      <c r="AE98" s="40"/>
      <c r="AF98" s="40"/>
      <c r="AG98" s="40"/>
      <c r="AH98" s="40">
        <f t="shared" si="21"/>
        <v>0</v>
      </c>
      <c r="AI98" s="40"/>
      <c r="AJ98" s="40"/>
      <c r="AK98" s="40"/>
      <c r="AL98" s="40"/>
      <c r="AM98" s="40"/>
      <c r="AN98" s="40"/>
      <c r="AO98" s="64">
        <f t="shared" si="22"/>
        <v>5591220</v>
      </c>
      <c r="AP98" s="48">
        <f t="shared" si="23"/>
        <v>72685860</v>
      </c>
      <c r="AQ98" s="40" t="s">
        <v>336</v>
      </c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67">
        <v>28331</v>
      </c>
      <c r="BD98" s="40" t="s">
        <v>91</v>
      </c>
      <c r="BE98" s="40"/>
      <c r="BF98" s="40"/>
      <c r="BG98" s="40"/>
      <c r="BH98" s="44">
        <f t="shared" si="24"/>
        <v>37</v>
      </c>
      <c r="BI98" s="40"/>
      <c r="BJ98" s="48">
        <f t="shared" si="25"/>
        <v>206875140</v>
      </c>
      <c r="BK98" s="40" t="s">
        <v>290</v>
      </c>
      <c r="BL98" s="40"/>
      <c r="BM98" s="40"/>
      <c r="BN98" s="40"/>
      <c r="BO98" s="40"/>
      <c r="BP98" s="40"/>
      <c r="BQ98" s="40"/>
      <c r="BR98" s="40"/>
      <c r="BS98" s="40"/>
      <c r="BT98" s="40"/>
      <c r="BU98" s="40"/>
      <c r="BV98" s="40"/>
      <c r="BW98" s="40"/>
      <c r="BX98" s="40"/>
    </row>
    <row r="99" spans="1:76">
      <c r="A99" s="40">
        <v>20095</v>
      </c>
      <c r="B99" s="40">
        <v>1</v>
      </c>
      <c r="C99" s="40"/>
      <c r="D99" s="40" t="s">
        <v>552</v>
      </c>
      <c r="E99" s="40" t="s">
        <v>83</v>
      </c>
      <c r="F99" s="40" t="s">
        <v>344</v>
      </c>
      <c r="G99" s="40" t="s">
        <v>543</v>
      </c>
      <c r="H99" s="40" t="s">
        <v>544</v>
      </c>
      <c r="I99" s="40" t="s">
        <v>553</v>
      </c>
      <c r="J99" s="40" t="s">
        <v>87</v>
      </c>
      <c r="K99" s="40" t="s">
        <v>544</v>
      </c>
      <c r="L99" s="40">
        <v>50</v>
      </c>
      <c r="M99" s="40">
        <f>VLOOKUP(L99,'[1]償却率（定額法）'!$B$6:$C$104,2)</f>
        <v>0.02</v>
      </c>
      <c r="N99" s="41">
        <v>29312</v>
      </c>
      <c r="O99" s="41">
        <v>30407</v>
      </c>
      <c r="P99" s="61">
        <f t="shared" si="13"/>
        <v>30407</v>
      </c>
      <c r="Q99" s="44">
        <f t="shared" si="14"/>
        <v>1983</v>
      </c>
      <c r="R99" s="44">
        <f t="shared" si="15"/>
        <v>4</v>
      </c>
      <c r="S99" s="44">
        <f t="shared" si="16"/>
        <v>1</v>
      </c>
      <c r="T99" s="40">
        <f t="shared" si="17"/>
        <v>1983</v>
      </c>
      <c r="U99" s="45">
        <v>109808000</v>
      </c>
      <c r="V99" s="62">
        <v>1</v>
      </c>
      <c r="W99" s="40"/>
      <c r="X99" s="47">
        <f t="shared" si="26"/>
        <v>79061760</v>
      </c>
      <c r="Y99" s="47">
        <f t="shared" si="19"/>
        <v>30746240</v>
      </c>
      <c r="Z99" s="40"/>
      <c r="AA99" s="40">
        <f t="shared" si="20"/>
        <v>0</v>
      </c>
      <c r="AB99" s="40"/>
      <c r="AC99" s="40"/>
      <c r="AD99" s="40"/>
      <c r="AE99" s="40"/>
      <c r="AF99" s="40"/>
      <c r="AG99" s="40"/>
      <c r="AH99" s="40">
        <f t="shared" si="21"/>
        <v>0</v>
      </c>
      <c r="AI99" s="40"/>
      <c r="AJ99" s="40"/>
      <c r="AK99" s="40"/>
      <c r="AL99" s="40"/>
      <c r="AM99" s="40"/>
      <c r="AN99" s="40"/>
      <c r="AO99" s="64">
        <f t="shared" si="22"/>
        <v>2196160</v>
      </c>
      <c r="AP99" s="48">
        <f t="shared" si="23"/>
        <v>28550080</v>
      </c>
      <c r="AQ99" s="40" t="s">
        <v>336</v>
      </c>
      <c r="AR99" s="40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67">
        <v>10830</v>
      </c>
      <c r="BD99" s="40" t="s">
        <v>91</v>
      </c>
      <c r="BE99" s="40"/>
      <c r="BF99" s="40"/>
      <c r="BG99" s="40"/>
      <c r="BH99" s="44">
        <f t="shared" si="24"/>
        <v>37</v>
      </c>
      <c r="BI99" s="40"/>
      <c r="BJ99" s="48">
        <f t="shared" si="25"/>
        <v>81257920</v>
      </c>
      <c r="BK99" s="40" t="s">
        <v>290</v>
      </c>
      <c r="BL99" s="40"/>
      <c r="BM99" s="40"/>
      <c r="BN99" s="40"/>
      <c r="BO99" s="40"/>
      <c r="BP99" s="40"/>
      <c r="BQ99" s="40"/>
      <c r="BR99" s="40"/>
      <c r="BS99" s="40"/>
      <c r="BT99" s="40"/>
      <c r="BU99" s="40"/>
      <c r="BV99" s="40"/>
      <c r="BW99" s="40"/>
      <c r="BX99" s="40"/>
    </row>
    <row r="100" spans="1:76">
      <c r="A100" s="40">
        <v>20096</v>
      </c>
      <c r="B100" s="40">
        <v>1</v>
      </c>
      <c r="C100" s="40"/>
      <c r="D100" s="40" t="s">
        <v>554</v>
      </c>
      <c r="E100" s="40" t="s">
        <v>83</v>
      </c>
      <c r="F100" s="40" t="s">
        <v>344</v>
      </c>
      <c r="G100" s="40" t="s">
        <v>543</v>
      </c>
      <c r="H100" s="40" t="s">
        <v>544</v>
      </c>
      <c r="I100" s="40" t="s">
        <v>555</v>
      </c>
      <c r="J100" s="40" t="s">
        <v>87</v>
      </c>
      <c r="K100" s="40" t="s">
        <v>544</v>
      </c>
      <c r="L100" s="40">
        <v>50</v>
      </c>
      <c r="M100" s="40">
        <f>VLOOKUP(L100,'[1]償却率（定額法）'!$B$6:$C$104,2)</f>
        <v>0.02</v>
      </c>
      <c r="N100" s="41">
        <v>31138</v>
      </c>
      <c r="O100" s="41">
        <v>33695</v>
      </c>
      <c r="P100" s="61">
        <f t="shared" si="13"/>
        <v>33695</v>
      </c>
      <c r="Q100" s="44">
        <f t="shared" si="14"/>
        <v>1992</v>
      </c>
      <c r="R100" s="44">
        <f t="shared" si="15"/>
        <v>4</v>
      </c>
      <c r="S100" s="44">
        <f t="shared" si="16"/>
        <v>1</v>
      </c>
      <c r="T100" s="40">
        <f t="shared" si="17"/>
        <v>1992</v>
      </c>
      <c r="U100" s="45">
        <v>150234000</v>
      </c>
      <c r="V100" s="62">
        <v>1</v>
      </c>
      <c r="W100" s="40"/>
      <c r="X100" s="47">
        <f t="shared" si="26"/>
        <v>81126360</v>
      </c>
      <c r="Y100" s="47">
        <f t="shared" si="19"/>
        <v>69107640</v>
      </c>
      <c r="Z100" s="40"/>
      <c r="AA100" s="40">
        <f t="shared" si="20"/>
        <v>0</v>
      </c>
      <c r="AB100" s="40"/>
      <c r="AC100" s="40"/>
      <c r="AD100" s="40"/>
      <c r="AE100" s="40"/>
      <c r="AF100" s="40"/>
      <c r="AG100" s="40"/>
      <c r="AH100" s="40">
        <f t="shared" si="21"/>
        <v>0</v>
      </c>
      <c r="AI100" s="40"/>
      <c r="AJ100" s="40"/>
      <c r="AK100" s="40"/>
      <c r="AL100" s="40"/>
      <c r="AM100" s="40"/>
      <c r="AN100" s="40"/>
      <c r="AO100" s="64">
        <f t="shared" si="22"/>
        <v>3004680</v>
      </c>
      <c r="AP100" s="48">
        <f t="shared" si="23"/>
        <v>66102960</v>
      </c>
      <c r="AQ100" s="40" t="s">
        <v>336</v>
      </c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67">
        <v>11423</v>
      </c>
      <c r="BD100" s="40" t="s">
        <v>91</v>
      </c>
      <c r="BE100" s="40"/>
      <c r="BF100" s="40"/>
      <c r="BG100" s="40"/>
      <c r="BH100" s="44">
        <f t="shared" si="24"/>
        <v>28</v>
      </c>
      <c r="BI100" s="40"/>
      <c r="BJ100" s="48">
        <f t="shared" si="25"/>
        <v>84131040</v>
      </c>
      <c r="BK100" s="40" t="s">
        <v>290</v>
      </c>
      <c r="BL100" s="40"/>
      <c r="BM100" s="40"/>
      <c r="BN100" s="40"/>
      <c r="BO100" s="40"/>
      <c r="BP100" s="40"/>
      <c r="BQ100" s="40"/>
      <c r="BR100" s="40"/>
      <c r="BS100" s="40"/>
      <c r="BT100" s="40"/>
      <c r="BU100" s="40"/>
      <c r="BV100" s="40"/>
      <c r="BW100" s="40"/>
      <c r="BX100" s="40"/>
    </row>
    <row r="101" spans="1:76">
      <c r="A101" s="40">
        <v>20097</v>
      </c>
      <c r="B101" s="40">
        <v>1</v>
      </c>
      <c r="C101" s="40"/>
      <c r="D101" s="40" t="s">
        <v>556</v>
      </c>
      <c r="E101" s="40" t="s">
        <v>83</v>
      </c>
      <c r="F101" s="40" t="s">
        <v>344</v>
      </c>
      <c r="G101" s="40" t="s">
        <v>543</v>
      </c>
      <c r="H101" s="40" t="s">
        <v>544</v>
      </c>
      <c r="I101" s="40" t="s">
        <v>557</v>
      </c>
      <c r="J101" s="40" t="s">
        <v>87</v>
      </c>
      <c r="K101" s="40" t="s">
        <v>544</v>
      </c>
      <c r="L101" s="40">
        <v>50</v>
      </c>
      <c r="M101" s="40">
        <f>VLOOKUP(L101,'[1]償却率（定額法）'!$B$6:$C$104,2)</f>
        <v>0.02</v>
      </c>
      <c r="N101" s="41">
        <v>31138</v>
      </c>
      <c r="O101" s="41">
        <v>32599</v>
      </c>
      <c r="P101" s="61">
        <f t="shared" si="13"/>
        <v>32599</v>
      </c>
      <c r="Q101" s="44">
        <f t="shared" si="14"/>
        <v>1989</v>
      </c>
      <c r="R101" s="44">
        <f t="shared" si="15"/>
        <v>4</v>
      </c>
      <c r="S101" s="44">
        <f t="shared" si="16"/>
        <v>1</v>
      </c>
      <c r="T101" s="40">
        <f t="shared" si="17"/>
        <v>1989</v>
      </c>
      <c r="U101" s="45">
        <v>88480000</v>
      </c>
      <c r="V101" s="62">
        <v>1</v>
      </c>
      <c r="W101" s="40"/>
      <c r="X101" s="47">
        <f t="shared" si="26"/>
        <v>53088000</v>
      </c>
      <c r="Y101" s="47">
        <f t="shared" si="19"/>
        <v>35392000</v>
      </c>
      <c r="Z101" s="40"/>
      <c r="AA101" s="40">
        <f t="shared" si="20"/>
        <v>0</v>
      </c>
      <c r="AB101" s="40"/>
      <c r="AC101" s="40"/>
      <c r="AD101" s="40"/>
      <c r="AE101" s="40"/>
      <c r="AF101" s="40"/>
      <c r="AG101" s="40"/>
      <c r="AH101" s="40">
        <f t="shared" si="21"/>
        <v>0</v>
      </c>
      <c r="AI101" s="40"/>
      <c r="AJ101" s="40"/>
      <c r="AK101" s="40"/>
      <c r="AL101" s="40"/>
      <c r="AM101" s="40"/>
      <c r="AN101" s="40"/>
      <c r="AO101" s="64">
        <f t="shared" si="22"/>
        <v>1769600</v>
      </c>
      <c r="AP101" s="48">
        <f t="shared" si="23"/>
        <v>33622400</v>
      </c>
      <c r="AQ101" s="40" t="s">
        <v>336</v>
      </c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67">
        <v>6988</v>
      </c>
      <c r="BD101" s="40" t="s">
        <v>91</v>
      </c>
      <c r="BE101" s="40"/>
      <c r="BF101" s="40"/>
      <c r="BG101" s="40"/>
      <c r="BH101" s="44">
        <f t="shared" si="24"/>
        <v>31</v>
      </c>
      <c r="BI101" s="40"/>
      <c r="BJ101" s="48">
        <f t="shared" si="25"/>
        <v>54857600</v>
      </c>
      <c r="BK101" s="40" t="s">
        <v>290</v>
      </c>
      <c r="BL101" s="40"/>
      <c r="BM101" s="40"/>
      <c r="BN101" s="40"/>
      <c r="BO101" s="40"/>
      <c r="BP101" s="40"/>
      <c r="BQ101" s="40"/>
      <c r="BR101" s="40"/>
      <c r="BS101" s="40"/>
      <c r="BT101" s="40"/>
      <c r="BU101" s="40"/>
      <c r="BV101" s="40"/>
      <c r="BW101" s="40"/>
      <c r="BX101" s="40"/>
    </row>
    <row r="102" spans="1:76">
      <c r="A102" s="40">
        <v>20098</v>
      </c>
      <c r="B102" s="40">
        <v>1</v>
      </c>
      <c r="C102" s="40"/>
      <c r="D102" s="40" t="s">
        <v>558</v>
      </c>
      <c r="E102" s="40" t="s">
        <v>83</v>
      </c>
      <c r="F102" s="40" t="s">
        <v>344</v>
      </c>
      <c r="G102" s="40" t="s">
        <v>543</v>
      </c>
      <c r="H102" s="40" t="s">
        <v>544</v>
      </c>
      <c r="I102" s="40" t="s">
        <v>559</v>
      </c>
      <c r="J102" s="40" t="s">
        <v>87</v>
      </c>
      <c r="K102" s="40" t="s">
        <v>544</v>
      </c>
      <c r="L102" s="40">
        <v>50</v>
      </c>
      <c r="M102" s="40">
        <f>VLOOKUP(L102,'[1]償却率（定額法）'!$B$6:$C$104,2)</f>
        <v>0.02</v>
      </c>
      <c r="N102" s="41">
        <v>33329</v>
      </c>
      <c r="O102" s="41">
        <v>33695</v>
      </c>
      <c r="P102" s="61">
        <f t="shared" si="13"/>
        <v>33695</v>
      </c>
      <c r="Q102" s="44">
        <f t="shared" si="14"/>
        <v>1992</v>
      </c>
      <c r="R102" s="44">
        <f t="shared" si="15"/>
        <v>4</v>
      </c>
      <c r="S102" s="44">
        <f t="shared" si="16"/>
        <v>1</v>
      </c>
      <c r="T102" s="40">
        <f t="shared" si="17"/>
        <v>1992</v>
      </c>
      <c r="U102" s="51">
        <v>64272000</v>
      </c>
      <c r="V102" s="62">
        <v>1</v>
      </c>
      <c r="W102" s="40"/>
      <c r="X102" s="47">
        <f t="shared" si="26"/>
        <v>34706880</v>
      </c>
      <c r="Y102" s="47">
        <f t="shared" si="19"/>
        <v>29565120</v>
      </c>
      <c r="Z102" s="40"/>
      <c r="AA102" s="40">
        <f t="shared" si="20"/>
        <v>0</v>
      </c>
      <c r="AB102" s="40"/>
      <c r="AC102" s="40"/>
      <c r="AD102" s="40"/>
      <c r="AE102" s="40"/>
      <c r="AF102" s="40"/>
      <c r="AG102" s="40"/>
      <c r="AH102" s="40">
        <f t="shared" si="21"/>
        <v>0</v>
      </c>
      <c r="AI102" s="40"/>
      <c r="AJ102" s="40"/>
      <c r="AK102" s="40"/>
      <c r="AL102" s="40"/>
      <c r="AM102" s="40"/>
      <c r="AN102" s="40"/>
      <c r="AO102" s="64">
        <f t="shared" si="22"/>
        <v>1285440</v>
      </c>
      <c r="AP102" s="48">
        <f t="shared" si="23"/>
        <v>28279680</v>
      </c>
      <c r="AQ102" s="40" t="s">
        <v>336</v>
      </c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67">
        <v>13426</v>
      </c>
      <c r="BD102" s="40" t="s">
        <v>91</v>
      </c>
      <c r="BE102" s="40"/>
      <c r="BF102" s="40"/>
      <c r="BG102" s="40"/>
      <c r="BH102" s="44">
        <f t="shared" si="24"/>
        <v>28</v>
      </c>
      <c r="BI102" s="40"/>
      <c r="BJ102" s="48">
        <f t="shared" si="25"/>
        <v>35992320</v>
      </c>
      <c r="BK102" s="40" t="s">
        <v>290</v>
      </c>
      <c r="BL102" s="40"/>
      <c r="BM102" s="40"/>
      <c r="BN102" s="40"/>
      <c r="BO102" s="40"/>
      <c r="BP102" s="40"/>
      <c r="BQ102" s="40"/>
      <c r="BR102" s="40"/>
      <c r="BS102" s="40"/>
      <c r="BT102" s="40"/>
      <c r="BU102" s="40"/>
      <c r="BV102" s="40"/>
      <c r="BW102" s="40"/>
      <c r="BX102" s="40"/>
    </row>
    <row r="103" spans="1:76">
      <c r="A103" s="40">
        <v>20099</v>
      </c>
      <c r="B103" s="40">
        <v>1</v>
      </c>
      <c r="C103" s="40"/>
      <c r="D103" s="40" t="s">
        <v>560</v>
      </c>
      <c r="E103" s="40" t="s">
        <v>83</v>
      </c>
      <c r="F103" s="40" t="s">
        <v>344</v>
      </c>
      <c r="G103" s="40" t="s">
        <v>543</v>
      </c>
      <c r="H103" s="40" t="s">
        <v>544</v>
      </c>
      <c r="I103" s="40" t="s">
        <v>561</v>
      </c>
      <c r="J103" s="40" t="s">
        <v>87</v>
      </c>
      <c r="K103" s="40" t="s">
        <v>544</v>
      </c>
      <c r="L103" s="40">
        <v>50</v>
      </c>
      <c r="M103" s="40">
        <f>VLOOKUP(L103,'[1]償却率（定額法）'!$B$6:$C$104,2)</f>
        <v>0.02</v>
      </c>
      <c r="N103" s="41">
        <v>33695</v>
      </c>
      <c r="O103" s="41">
        <v>33695</v>
      </c>
      <c r="P103" s="61">
        <f t="shared" si="13"/>
        <v>33695</v>
      </c>
      <c r="Q103" s="44">
        <f t="shared" si="14"/>
        <v>1992</v>
      </c>
      <c r="R103" s="44">
        <f t="shared" si="15"/>
        <v>4</v>
      </c>
      <c r="S103" s="44">
        <f t="shared" si="16"/>
        <v>1</v>
      </c>
      <c r="T103" s="40">
        <f t="shared" si="17"/>
        <v>1992</v>
      </c>
      <c r="U103" s="51">
        <v>76611400</v>
      </c>
      <c r="V103" s="62">
        <v>1</v>
      </c>
      <c r="W103" s="40"/>
      <c r="X103" s="47">
        <f t="shared" si="26"/>
        <v>41370156</v>
      </c>
      <c r="Y103" s="47">
        <f t="shared" si="19"/>
        <v>35241244</v>
      </c>
      <c r="Z103" s="40"/>
      <c r="AA103" s="40">
        <f t="shared" si="20"/>
        <v>0</v>
      </c>
      <c r="AB103" s="40"/>
      <c r="AC103" s="40"/>
      <c r="AD103" s="40"/>
      <c r="AE103" s="40"/>
      <c r="AF103" s="40"/>
      <c r="AG103" s="40"/>
      <c r="AH103" s="40">
        <f t="shared" si="21"/>
        <v>0</v>
      </c>
      <c r="AI103" s="40"/>
      <c r="AJ103" s="40"/>
      <c r="AK103" s="40"/>
      <c r="AL103" s="40"/>
      <c r="AM103" s="40"/>
      <c r="AN103" s="40"/>
      <c r="AO103" s="64">
        <f t="shared" si="22"/>
        <v>1532228</v>
      </c>
      <c r="AP103" s="48">
        <f t="shared" si="23"/>
        <v>33709016</v>
      </c>
      <c r="AQ103" s="40" t="s">
        <v>336</v>
      </c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67">
        <v>14098</v>
      </c>
      <c r="BD103" s="40" t="s">
        <v>91</v>
      </c>
      <c r="BE103" s="40"/>
      <c r="BF103" s="40"/>
      <c r="BG103" s="40"/>
      <c r="BH103" s="44">
        <f t="shared" si="24"/>
        <v>28</v>
      </c>
      <c r="BI103" s="40"/>
      <c r="BJ103" s="48">
        <f t="shared" si="25"/>
        <v>42902384</v>
      </c>
      <c r="BK103" s="40" t="s">
        <v>290</v>
      </c>
      <c r="BL103" s="40"/>
      <c r="BM103" s="40"/>
      <c r="BN103" s="40"/>
      <c r="BO103" s="40"/>
      <c r="BP103" s="40"/>
      <c r="BQ103" s="40"/>
      <c r="BR103" s="40"/>
      <c r="BS103" s="40"/>
      <c r="BT103" s="40"/>
      <c r="BU103" s="40"/>
      <c r="BV103" s="40"/>
      <c r="BW103" s="40"/>
      <c r="BX103" s="40"/>
    </row>
    <row r="104" spans="1:76">
      <c r="A104" s="40">
        <v>20100</v>
      </c>
      <c r="B104" s="40">
        <v>1</v>
      </c>
      <c r="C104" s="40"/>
      <c r="D104" s="40" t="s">
        <v>562</v>
      </c>
      <c r="E104" s="40" t="s">
        <v>83</v>
      </c>
      <c r="F104" s="40" t="s">
        <v>344</v>
      </c>
      <c r="G104" s="40" t="s">
        <v>543</v>
      </c>
      <c r="H104" s="40" t="s">
        <v>544</v>
      </c>
      <c r="I104" s="40" t="s">
        <v>563</v>
      </c>
      <c r="J104" s="40" t="s">
        <v>87</v>
      </c>
      <c r="K104" s="40" t="s">
        <v>544</v>
      </c>
      <c r="L104" s="40">
        <v>50</v>
      </c>
      <c r="M104" s="40">
        <f>VLOOKUP(L104,'[1]償却率（定額法）'!$B$6:$C$104,2)</f>
        <v>0.02</v>
      </c>
      <c r="N104" s="41">
        <v>34060</v>
      </c>
      <c r="O104" s="41">
        <v>35156</v>
      </c>
      <c r="P104" s="61">
        <f t="shared" si="13"/>
        <v>35156</v>
      </c>
      <c r="Q104" s="44">
        <f t="shared" si="14"/>
        <v>1996</v>
      </c>
      <c r="R104" s="44">
        <f t="shared" si="15"/>
        <v>4</v>
      </c>
      <c r="S104" s="44">
        <f t="shared" si="16"/>
        <v>1</v>
      </c>
      <c r="T104" s="40">
        <f t="shared" si="17"/>
        <v>1996</v>
      </c>
      <c r="U104" s="51">
        <v>66126000</v>
      </c>
      <c r="V104" s="62">
        <v>1</v>
      </c>
      <c r="W104" s="40"/>
      <c r="X104" s="47">
        <f t="shared" si="26"/>
        <v>30417960</v>
      </c>
      <c r="Y104" s="47">
        <f t="shared" si="19"/>
        <v>35708040</v>
      </c>
      <c r="Z104" s="40"/>
      <c r="AA104" s="40">
        <f t="shared" si="20"/>
        <v>0</v>
      </c>
      <c r="AB104" s="40"/>
      <c r="AC104" s="40"/>
      <c r="AD104" s="40"/>
      <c r="AE104" s="40"/>
      <c r="AF104" s="40"/>
      <c r="AG104" s="40"/>
      <c r="AH104" s="40">
        <f t="shared" si="21"/>
        <v>0</v>
      </c>
      <c r="AI104" s="40"/>
      <c r="AJ104" s="40"/>
      <c r="AK104" s="40"/>
      <c r="AL104" s="40"/>
      <c r="AM104" s="40"/>
      <c r="AN104" s="40"/>
      <c r="AO104" s="64">
        <f t="shared" si="22"/>
        <v>1322520</v>
      </c>
      <c r="AP104" s="48">
        <f t="shared" si="23"/>
        <v>34385520</v>
      </c>
      <c r="AQ104" s="40" t="s">
        <v>336</v>
      </c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67">
        <v>9476</v>
      </c>
      <c r="BD104" s="40" t="s">
        <v>91</v>
      </c>
      <c r="BE104" s="40"/>
      <c r="BF104" s="40"/>
      <c r="BG104" s="40"/>
      <c r="BH104" s="44">
        <f t="shared" si="24"/>
        <v>24</v>
      </c>
      <c r="BI104" s="40"/>
      <c r="BJ104" s="48">
        <f t="shared" si="25"/>
        <v>31740480</v>
      </c>
      <c r="BK104" s="40" t="s">
        <v>290</v>
      </c>
      <c r="BL104" s="40"/>
      <c r="BM104" s="40"/>
      <c r="BN104" s="40"/>
      <c r="BO104" s="40"/>
      <c r="BP104" s="40"/>
      <c r="BQ104" s="40"/>
      <c r="BR104" s="40"/>
      <c r="BS104" s="40"/>
      <c r="BT104" s="40"/>
      <c r="BU104" s="40"/>
      <c r="BV104" s="40"/>
      <c r="BW104" s="40"/>
      <c r="BX104" s="40"/>
    </row>
    <row r="105" spans="1:76">
      <c r="A105" s="40">
        <v>20101</v>
      </c>
      <c r="B105" s="40">
        <v>1</v>
      </c>
      <c r="C105" s="40"/>
      <c r="D105" s="40" t="s">
        <v>564</v>
      </c>
      <c r="E105" s="40" t="s">
        <v>83</v>
      </c>
      <c r="F105" s="40" t="s">
        <v>344</v>
      </c>
      <c r="G105" s="40" t="s">
        <v>543</v>
      </c>
      <c r="H105" s="40" t="s">
        <v>544</v>
      </c>
      <c r="I105" s="40" t="s">
        <v>565</v>
      </c>
      <c r="J105" s="40" t="s">
        <v>87</v>
      </c>
      <c r="K105" s="40" t="s">
        <v>544</v>
      </c>
      <c r="L105" s="40">
        <v>50</v>
      </c>
      <c r="M105" s="40">
        <f>VLOOKUP(L105,'[1]償却率（定額法）'!$B$6:$C$104,2)</f>
        <v>0.02</v>
      </c>
      <c r="N105" s="41">
        <v>35156</v>
      </c>
      <c r="O105" s="41">
        <v>35156</v>
      </c>
      <c r="P105" s="61">
        <f t="shared" si="13"/>
        <v>35156</v>
      </c>
      <c r="Q105" s="44">
        <f t="shared" si="14"/>
        <v>1996</v>
      </c>
      <c r="R105" s="44">
        <f t="shared" si="15"/>
        <v>4</v>
      </c>
      <c r="S105" s="44">
        <f t="shared" si="16"/>
        <v>1</v>
      </c>
      <c r="T105" s="40">
        <f t="shared" si="17"/>
        <v>1996</v>
      </c>
      <c r="U105" s="51">
        <v>81746318.940454394</v>
      </c>
      <c r="V105" s="62">
        <v>1</v>
      </c>
      <c r="W105" s="40"/>
      <c r="X105" s="71">
        <f>IF(T105&gt;=$O$1,0,ROUND((U105*M105)*(BH105-1),0))-1</f>
        <v>37603306</v>
      </c>
      <c r="Y105" s="47">
        <f t="shared" si="19"/>
        <v>44143012.940454394</v>
      </c>
      <c r="Z105" s="40"/>
      <c r="AA105" s="40">
        <f t="shared" si="20"/>
        <v>0</v>
      </c>
      <c r="AB105" s="40"/>
      <c r="AC105" s="40"/>
      <c r="AD105" s="40"/>
      <c r="AE105" s="40"/>
      <c r="AF105" s="40"/>
      <c r="AG105" s="40"/>
      <c r="AH105" s="40">
        <f t="shared" si="21"/>
        <v>0</v>
      </c>
      <c r="AI105" s="40"/>
      <c r="AJ105" s="40"/>
      <c r="AK105" s="40"/>
      <c r="AL105" s="40"/>
      <c r="AM105" s="40"/>
      <c r="AN105" s="40"/>
      <c r="AO105" s="64">
        <f t="shared" si="22"/>
        <v>1634926</v>
      </c>
      <c r="AP105" s="48">
        <f t="shared" si="23"/>
        <v>42508086.940454394</v>
      </c>
      <c r="AQ105" s="40" t="s">
        <v>336</v>
      </c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67">
        <v>9518</v>
      </c>
      <c r="BD105" s="40" t="s">
        <v>91</v>
      </c>
      <c r="BE105" s="40"/>
      <c r="BF105" s="40"/>
      <c r="BG105" s="40"/>
      <c r="BH105" s="44">
        <f t="shared" si="24"/>
        <v>24</v>
      </c>
      <c r="BI105" s="40"/>
      <c r="BJ105" s="48">
        <f t="shared" si="25"/>
        <v>39238232</v>
      </c>
      <c r="BK105" s="40" t="s">
        <v>290</v>
      </c>
      <c r="BL105" s="40"/>
      <c r="BM105" s="40"/>
      <c r="BN105" s="40"/>
      <c r="BO105" s="40"/>
      <c r="BP105" s="40"/>
      <c r="BQ105" s="40"/>
      <c r="BR105" s="40"/>
      <c r="BS105" s="40"/>
      <c r="BT105" s="40"/>
      <c r="BU105" s="40"/>
      <c r="BV105" s="40"/>
      <c r="BW105" s="40"/>
      <c r="BX105" s="40"/>
    </row>
    <row r="106" spans="1:76">
      <c r="A106" s="40">
        <v>20102</v>
      </c>
      <c r="B106" s="40">
        <v>1</v>
      </c>
      <c r="C106" s="40"/>
      <c r="D106" s="40" t="s">
        <v>566</v>
      </c>
      <c r="E106" s="40" t="s">
        <v>83</v>
      </c>
      <c r="F106" s="40" t="s">
        <v>344</v>
      </c>
      <c r="G106" s="40" t="s">
        <v>543</v>
      </c>
      <c r="H106" s="40" t="s">
        <v>544</v>
      </c>
      <c r="I106" s="40" t="s">
        <v>567</v>
      </c>
      <c r="J106" s="40" t="s">
        <v>87</v>
      </c>
      <c r="K106" s="40" t="s">
        <v>544</v>
      </c>
      <c r="L106" s="40">
        <v>50</v>
      </c>
      <c r="M106" s="40">
        <f>VLOOKUP(L106,'[1]償却率（定額法）'!$B$6:$C$104,2)</f>
        <v>0.02</v>
      </c>
      <c r="N106" s="41">
        <v>35521</v>
      </c>
      <c r="O106" s="41">
        <v>35886</v>
      </c>
      <c r="P106" s="61">
        <f t="shared" si="13"/>
        <v>35886</v>
      </c>
      <c r="Q106" s="44">
        <f t="shared" si="14"/>
        <v>1998</v>
      </c>
      <c r="R106" s="44">
        <f t="shared" si="15"/>
        <v>4</v>
      </c>
      <c r="S106" s="44">
        <f t="shared" si="16"/>
        <v>1</v>
      </c>
      <c r="T106" s="40">
        <f t="shared" si="17"/>
        <v>1998</v>
      </c>
      <c r="U106" s="51">
        <v>131291664.84958611</v>
      </c>
      <c r="V106" s="62">
        <v>1</v>
      </c>
      <c r="W106" s="40"/>
      <c r="X106" s="47">
        <f t="shared" ref="X106:X145" si="27">IF(T106&gt;=$O$1,0,ROUND((U106*M106)*(BH106-1),0))</f>
        <v>55142499</v>
      </c>
      <c r="Y106" s="47">
        <f t="shared" si="19"/>
        <v>76149165.849586114</v>
      </c>
      <c r="Z106" s="40"/>
      <c r="AA106" s="40">
        <f t="shared" si="20"/>
        <v>0</v>
      </c>
      <c r="AB106" s="40"/>
      <c r="AC106" s="40"/>
      <c r="AD106" s="40"/>
      <c r="AE106" s="40"/>
      <c r="AF106" s="40"/>
      <c r="AG106" s="40"/>
      <c r="AH106" s="40">
        <f t="shared" si="21"/>
        <v>0</v>
      </c>
      <c r="AI106" s="40"/>
      <c r="AJ106" s="40"/>
      <c r="AK106" s="40"/>
      <c r="AL106" s="40"/>
      <c r="AM106" s="40"/>
      <c r="AN106" s="40"/>
      <c r="AO106" s="64">
        <f t="shared" si="22"/>
        <v>2625833</v>
      </c>
      <c r="AP106" s="48">
        <f t="shared" si="23"/>
        <v>73523332.849586114</v>
      </c>
      <c r="AQ106" s="40" t="s">
        <v>336</v>
      </c>
      <c r="AR106" s="40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67">
        <v>5131</v>
      </c>
      <c r="BD106" s="40" t="s">
        <v>91</v>
      </c>
      <c r="BE106" s="40"/>
      <c r="BF106" s="40"/>
      <c r="BG106" s="40"/>
      <c r="BH106" s="44">
        <f t="shared" si="24"/>
        <v>22</v>
      </c>
      <c r="BI106" s="40"/>
      <c r="BJ106" s="48">
        <f t="shared" si="25"/>
        <v>57768332</v>
      </c>
      <c r="BK106" s="40" t="s">
        <v>290</v>
      </c>
      <c r="BL106" s="40"/>
      <c r="BM106" s="40"/>
      <c r="BN106" s="40"/>
      <c r="BO106" s="40"/>
      <c r="BP106" s="40"/>
      <c r="BQ106" s="40"/>
      <c r="BR106" s="40"/>
      <c r="BS106" s="40"/>
      <c r="BT106" s="40"/>
      <c r="BU106" s="40"/>
      <c r="BV106" s="40"/>
      <c r="BW106" s="40"/>
      <c r="BX106" s="40"/>
    </row>
    <row r="107" spans="1:76">
      <c r="A107" s="40">
        <v>20103</v>
      </c>
      <c r="B107" s="40">
        <v>1</v>
      </c>
      <c r="C107" s="40"/>
      <c r="D107" s="40" t="s">
        <v>568</v>
      </c>
      <c r="E107" s="40" t="s">
        <v>83</v>
      </c>
      <c r="F107" s="40" t="s">
        <v>344</v>
      </c>
      <c r="G107" s="40" t="s">
        <v>543</v>
      </c>
      <c r="H107" s="40" t="s">
        <v>544</v>
      </c>
      <c r="I107" s="40" t="s">
        <v>569</v>
      </c>
      <c r="J107" s="40" t="s">
        <v>87</v>
      </c>
      <c r="K107" s="40" t="s">
        <v>544</v>
      </c>
      <c r="L107" s="40">
        <v>50</v>
      </c>
      <c r="M107" s="40">
        <f>VLOOKUP(L107,'[1]償却率（定額法）'!$B$6:$C$104,2)</f>
        <v>0.02</v>
      </c>
      <c r="N107" s="41">
        <v>36982</v>
      </c>
      <c r="O107" s="41">
        <v>37355</v>
      </c>
      <c r="P107" s="61">
        <f t="shared" si="13"/>
        <v>37355</v>
      </c>
      <c r="Q107" s="44">
        <f t="shared" si="14"/>
        <v>2002</v>
      </c>
      <c r="R107" s="44">
        <f t="shared" si="15"/>
        <v>4</v>
      </c>
      <c r="S107" s="44">
        <f t="shared" si="16"/>
        <v>1</v>
      </c>
      <c r="T107" s="40">
        <f t="shared" si="17"/>
        <v>2002</v>
      </c>
      <c r="U107" s="45">
        <v>131502000</v>
      </c>
      <c r="V107" s="62">
        <v>1</v>
      </c>
      <c r="W107" s="40"/>
      <c r="X107" s="47">
        <f t="shared" si="27"/>
        <v>44710680</v>
      </c>
      <c r="Y107" s="47">
        <f t="shared" si="19"/>
        <v>86791320</v>
      </c>
      <c r="Z107" s="40"/>
      <c r="AA107" s="40">
        <f t="shared" si="20"/>
        <v>0</v>
      </c>
      <c r="AB107" s="40"/>
      <c r="AC107" s="40"/>
      <c r="AD107" s="40"/>
      <c r="AE107" s="40"/>
      <c r="AF107" s="40"/>
      <c r="AG107" s="40"/>
      <c r="AH107" s="40">
        <f t="shared" si="21"/>
        <v>0</v>
      </c>
      <c r="AI107" s="40"/>
      <c r="AJ107" s="40"/>
      <c r="AK107" s="40"/>
      <c r="AL107" s="40"/>
      <c r="AM107" s="40"/>
      <c r="AN107" s="40"/>
      <c r="AO107" s="64">
        <f t="shared" si="22"/>
        <v>2630040</v>
      </c>
      <c r="AP107" s="48">
        <f t="shared" si="23"/>
        <v>84161280</v>
      </c>
      <c r="AQ107" s="40" t="s">
        <v>336</v>
      </c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67">
        <v>5369</v>
      </c>
      <c r="BD107" s="40" t="s">
        <v>91</v>
      </c>
      <c r="BE107" s="40"/>
      <c r="BF107" s="40"/>
      <c r="BG107" s="40"/>
      <c r="BH107" s="44">
        <f t="shared" si="24"/>
        <v>18</v>
      </c>
      <c r="BI107" s="40"/>
      <c r="BJ107" s="48">
        <f t="shared" si="25"/>
        <v>47340720</v>
      </c>
      <c r="BK107" s="40" t="s">
        <v>290</v>
      </c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0"/>
      <c r="BW107" s="40"/>
      <c r="BX107" s="40"/>
    </row>
    <row r="108" spans="1:76">
      <c r="A108" s="40">
        <v>20104</v>
      </c>
      <c r="B108" s="40">
        <v>1</v>
      </c>
      <c r="C108" s="40"/>
      <c r="D108" s="40" t="s">
        <v>570</v>
      </c>
      <c r="E108" s="40" t="s">
        <v>83</v>
      </c>
      <c r="F108" s="40" t="s">
        <v>344</v>
      </c>
      <c r="G108" s="40" t="s">
        <v>571</v>
      </c>
      <c r="H108" s="40" t="s">
        <v>572</v>
      </c>
      <c r="I108" s="40" t="s">
        <v>573</v>
      </c>
      <c r="J108" s="40" t="s">
        <v>87</v>
      </c>
      <c r="K108" s="40" t="s">
        <v>572</v>
      </c>
      <c r="L108" s="40">
        <v>50</v>
      </c>
      <c r="M108" s="40">
        <f>VLOOKUP(L108,'[1]償却率（定額法）'!$B$6:$C$104,2)</f>
        <v>0.02</v>
      </c>
      <c r="N108" s="41">
        <v>30042</v>
      </c>
      <c r="O108" s="41">
        <v>34425</v>
      </c>
      <c r="P108" s="61">
        <f t="shared" si="13"/>
        <v>34425</v>
      </c>
      <c r="Q108" s="44">
        <f t="shared" si="14"/>
        <v>1994</v>
      </c>
      <c r="R108" s="44">
        <f t="shared" si="15"/>
        <v>4</v>
      </c>
      <c r="S108" s="44">
        <f t="shared" si="16"/>
        <v>1</v>
      </c>
      <c r="T108" s="40">
        <f t="shared" si="17"/>
        <v>1994</v>
      </c>
      <c r="U108" s="45">
        <v>90308000</v>
      </c>
      <c r="V108" s="62">
        <v>1</v>
      </c>
      <c r="W108" s="40"/>
      <c r="X108" s="47">
        <f t="shared" si="27"/>
        <v>45154000</v>
      </c>
      <c r="Y108" s="47">
        <f t="shared" si="19"/>
        <v>45154000</v>
      </c>
      <c r="Z108" s="40"/>
      <c r="AA108" s="40">
        <f t="shared" si="20"/>
        <v>0</v>
      </c>
      <c r="AB108" s="40"/>
      <c r="AC108" s="40"/>
      <c r="AD108" s="40"/>
      <c r="AE108" s="40"/>
      <c r="AF108" s="40"/>
      <c r="AG108" s="40"/>
      <c r="AH108" s="40">
        <f t="shared" si="21"/>
        <v>0</v>
      </c>
      <c r="AI108" s="40"/>
      <c r="AJ108" s="40"/>
      <c r="AK108" s="40"/>
      <c r="AL108" s="40"/>
      <c r="AM108" s="40"/>
      <c r="AN108" s="40"/>
      <c r="AO108" s="64">
        <f t="shared" si="22"/>
        <v>1806160</v>
      </c>
      <c r="AP108" s="48">
        <f t="shared" si="23"/>
        <v>43347840</v>
      </c>
      <c r="AQ108" s="40" t="s">
        <v>336</v>
      </c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67">
        <v>50</v>
      </c>
      <c r="BD108" s="40"/>
      <c r="BE108" s="40"/>
      <c r="BF108" s="40"/>
      <c r="BG108" s="40"/>
      <c r="BH108" s="44">
        <f t="shared" si="24"/>
        <v>26</v>
      </c>
      <c r="BI108" s="40"/>
      <c r="BJ108" s="48">
        <f t="shared" si="25"/>
        <v>46960160</v>
      </c>
      <c r="BK108" s="40" t="s">
        <v>290</v>
      </c>
      <c r="BL108" s="40"/>
      <c r="BM108" s="40"/>
      <c r="BN108" s="40"/>
      <c r="BO108" s="40"/>
      <c r="BP108" s="40"/>
      <c r="BQ108" s="40"/>
      <c r="BR108" s="40"/>
      <c r="BS108" s="40"/>
      <c r="BT108" s="40"/>
      <c r="BU108" s="40"/>
      <c r="BV108" s="40"/>
      <c r="BW108" s="40"/>
      <c r="BX108" s="40"/>
    </row>
    <row r="109" spans="1:76">
      <c r="A109" s="40">
        <v>20105</v>
      </c>
      <c r="B109" s="40">
        <v>1</v>
      </c>
      <c r="C109" s="40"/>
      <c r="D109" s="40" t="s">
        <v>574</v>
      </c>
      <c r="E109" s="40" t="s">
        <v>83</v>
      </c>
      <c r="F109" s="40" t="s">
        <v>344</v>
      </c>
      <c r="G109" s="40" t="s">
        <v>571</v>
      </c>
      <c r="H109" s="40" t="s">
        <v>572</v>
      </c>
      <c r="I109" s="40" t="s">
        <v>575</v>
      </c>
      <c r="J109" s="40" t="s">
        <v>87</v>
      </c>
      <c r="K109" s="40" t="s">
        <v>572</v>
      </c>
      <c r="L109" s="40">
        <v>50</v>
      </c>
      <c r="M109" s="40">
        <f>VLOOKUP(L109,'[1]償却率（定額法）'!$B$6:$C$104,2)</f>
        <v>0.02</v>
      </c>
      <c r="N109" s="41">
        <v>31868</v>
      </c>
      <c r="O109" s="41">
        <v>35521</v>
      </c>
      <c r="P109" s="61">
        <f t="shared" si="13"/>
        <v>35521</v>
      </c>
      <c r="Q109" s="44">
        <f t="shared" si="14"/>
        <v>1997</v>
      </c>
      <c r="R109" s="44">
        <f t="shared" si="15"/>
        <v>4</v>
      </c>
      <c r="S109" s="44">
        <f t="shared" si="16"/>
        <v>1</v>
      </c>
      <c r="T109" s="40">
        <f t="shared" si="17"/>
        <v>1997</v>
      </c>
      <c r="U109" s="45">
        <v>67497000</v>
      </c>
      <c r="V109" s="62">
        <v>1</v>
      </c>
      <c r="W109" s="40"/>
      <c r="X109" s="47">
        <f t="shared" si="27"/>
        <v>29698680</v>
      </c>
      <c r="Y109" s="47">
        <f t="shared" si="19"/>
        <v>37798320</v>
      </c>
      <c r="Z109" s="40"/>
      <c r="AA109" s="40">
        <f t="shared" si="20"/>
        <v>0</v>
      </c>
      <c r="AB109" s="40"/>
      <c r="AC109" s="40"/>
      <c r="AD109" s="40"/>
      <c r="AE109" s="40"/>
      <c r="AF109" s="40"/>
      <c r="AG109" s="40"/>
      <c r="AH109" s="40">
        <f t="shared" si="21"/>
        <v>0</v>
      </c>
      <c r="AI109" s="40"/>
      <c r="AJ109" s="40"/>
      <c r="AK109" s="40"/>
      <c r="AL109" s="40"/>
      <c r="AM109" s="40"/>
      <c r="AN109" s="40"/>
      <c r="AO109" s="64">
        <f t="shared" si="22"/>
        <v>1349940</v>
      </c>
      <c r="AP109" s="48">
        <f t="shared" si="23"/>
        <v>36448380</v>
      </c>
      <c r="AQ109" s="40" t="s">
        <v>336</v>
      </c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67">
        <v>50</v>
      </c>
      <c r="BD109" s="40"/>
      <c r="BE109" s="40"/>
      <c r="BF109" s="40"/>
      <c r="BG109" s="40"/>
      <c r="BH109" s="44">
        <f t="shared" si="24"/>
        <v>23</v>
      </c>
      <c r="BI109" s="40"/>
      <c r="BJ109" s="48">
        <f t="shared" si="25"/>
        <v>31048620</v>
      </c>
      <c r="BK109" s="40" t="s">
        <v>290</v>
      </c>
      <c r="BL109" s="40"/>
      <c r="BM109" s="40"/>
      <c r="BN109" s="40"/>
      <c r="BO109" s="40"/>
      <c r="BP109" s="40"/>
      <c r="BQ109" s="40"/>
      <c r="BR109" s="40"/>
      <c r="BS109" s="40"/>
      <c r="BT109" s="40"/>
      <c r="BU109" s="40"/>
      <c r="BV109" s="40"/>
      <c r="BW109" s="40"/>
      <c r="BX109" s="40"/>
    </row>
    <row r="110" spans="1:76">
      <c r="A110" s="40">
        <v>20106</v>
      </c>
      <c r="B110" s="40">
        <v>1</v>
      </c>
      <c r="C110" s="40"/>
      <c r="D110" s="40" t="s">
        <v>576</v>
      </c>
      <c r="E110" s="40" t="s">
        <v>83</v>
      </c>
      <c r="F110" s="40" t="s">
        <v>344</v>
      </c>
      <c r="G110" s="40" t="s">
        <v>571</v>
      </c>
      <c r="H110" s="40" t="s">
        <v>572</v>
      </c>
      <c r="I110" s="40" t="s">
        <v>577</v>
      </c>
      <c r="J110" s="40" t="s">
        <v>87</v>
      </c>
      <c r="K110" s="40" t="s">
        <v>572</v>
      </c>
      <c r="L110" s="40">
        <v>50</v>
      </c>
      <c r="M110" s="40">
        <f>VLOOKUP(L110,'[1]償却率（定額法）'!$B$6:$C$104,2)</f>
        <v>0.02</v>
      </c>
      <c r="N110" s="41">
        <v>32964</v>
      </c>
      <c r="O110" s="41">
        <v>35521</v>
      </c>
      <c r="P110" s="61">
        <f t="shared" si="13"/>
        <v>35521</v>
      </c>
      <c r="Q110" s="44">
        <f t="shared" si="14"/>
        <v>1997</v>
      </c>
      <c r="R110" s="44">
        <f t="shared" si="15"/>
        <v>4</v>
      </c>
      <c r="S110" s="44">
        <f t="shared" si="16"/>
        <v>1</v>
      </c>
      <c r="T110" s="40">
        <f t="shared" si="17"/>
        <v>1997</v>
      </c>
      <c r="U110" s="45">
        <v>42909000</v>
      </c>
      <c r="V110" s="62">
        <v>1</v>
      </c>
      <c r="W110" s="40"/>
      <c r="X110" s="47">
        <f t="shared" si="27"/>
        <v>18879960</v>
      </c>
      <c r="Y110" s="47">
        <f t="shared" si="19"/>
        <v>24029040</v>
      </c>
      <c r="Z110" s="40"/>
      <c r="AA110" s="40">
        <f t="shared" si="20"/>
        <v>0</v>
      </c>
      <c r="AB110" s="40"/>
      <c r="AC110" s="40"/>
      <c r="AD110" s="40"/>
      <c r="AE110" s="40"/>
      <c r="AF110" s="40"/>
      <c r="AG110" s="40"/>
      <c r="AH110" s="40">
        <f t="shared" si="21"/>
        <v>0</v>
      </c>
      <c r="AI110" s="40"/>
      <c r="AJ110" s="40"/>
      <c r="AK110" s="40"/>
      <c r="AL110" s="40"/>
      <c r="AM110" s="40"/>
      <c r="AN110" s="40"/>
      <c r="AO110" s="64">
        <f t="shared" si="22"/>
        <v>858180</v>
      </c>
      <c r="AP110" s="48">
        <f t="shared" ref="AP110:AP145" si="28">IF(T110&gt;=$O$1,U110-AO110,Y110-AO110)</f>
        <v>23170860</v>
      </c>
      <c r="AQ110" s="40" t="s">
        <v>336</v>
      </c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67">
        <v>50</v>
      </c>
      <c r="BD110" s="40"/>
      <c r="BE110" s="40"/>
      <c r="BF110" s="40"/>
      <c r="BG110" s="40"/>
      <c r="BH110" s="44">
        <f t="shared" si="24"/>
        <v>23</v>
      </c>
      <c r="BI110" s="40"/>
      <c r="BJ110" s="48">
        <f t="shared" si="25"/>
        <v>19738140</v>
      </c>
      <c r="BK110" s="40" t="s">
        <v>290</v>
      </c>
      <c r="BL110" s="40"/>
      <c r="BM110" s="40"/>
      <c r="BN110" s="40"/>
      <c r="BO110" s="40"/>
      <c r="BP110" s="40"/>
      <c r="BQ110" s="40"/>
      <c r="BR110" s="40"/>
      <c r="BS110" s="40"/>
      <c r="BT110" s="40"/>
      <c r="BU110" s="40"/>
      <c r="BV110" s="40"/>
      <c r="BW110" s="40"/>
      <c r="BX110" s="40"/>
    </row>
    <row r="111" spans="1:76">
      <c r="A111" s="40">
        <v>20107</v>
      </c>
      <c r="B111" s="40">
        <v>1</v>
      </c>
      <c r="C111" s="40"/>
      <c r="D111" s="40" t="s">
        <v>578</v>
      </c>
      <c r="E111" s="40" t="s">
        <v>83</v>
      </c>
      <c r="F111" s="40" t="s">
        <v>344</v>
      </c>
      <c r="G111" s="40" t="s">
        <v>571</v>
      </c>
      <c r="H111" s="40" t="s">
        <v>572</v>
      </c>
      <c r="I111" s="40" t="s">
        <v>579</v>
      </c>
      <c r="J111" s="40" t="s">
        <v>87</v>
      </c>
      <c r="K111" s="40" t="s">
        <v>572</v>
      </c>
      <c r="L111" s="40">
        <v>50</v>
      </c>
      <c r="M111" s="40">
        <f>VLOOKUP(L111,'[1]償却率（定額法）'!$B$6:$C$104,2)</f>
        <v>0.02</v>
      </c>
      <c r="N111" s="41">
        <v>38443</v>
      </c>
      <c r="O111" s="41">
        <v>38443</v>
      </c>
      <c r="P111" s="61">
        <f t="shared" si="13"/>
        <v>38443</v>
      </c>
      <c r="Q111" s="44">
        <f t="shared" si="14"/>
        <v>2005</v>
      </c>
      <c r="R111" s="44">
        <f t="shared" si="15"/>
        <v>4</v>
      </c>
      <c r="S111" s="44">
        <f t="shared" si="16"/>
        <v>1</v>
      </c>
      <c r="T111" s="40">
        <f t="shared" si="17"/>
        <v>2005</v>
      </c>
      <c r="U111" s="51">
        <v>41882000</v>
      </c>
      <c r="V111" s="62">
        <v>1</v>
      </c>
      <c r="W111" s="40"/>
      <c r="X111" s="47">
        <f t="shared" si="27"/>
        <v>11726960</v>
      </c>
      <c r="Y111" s="47">
        <f t="shared" si="19"/>
        <v>30155040</v>
      </c>
      <c r="Z111" s="40"/>
      <c r="AA111" s="40">
        <f t="shared" si="20"/>
        <v>0</v>
      </c>
      <c r="AB111" s="40"/>
      <c r="AC111" s="40"/>
      <c r="AD111" s="40"/>
      <c r="AE111" s="40"/>
      <c r="AF111" s="40"/>
      <c r="AG111" s="40"/>
      <c r="AH111" s="40">
        <f t="shared" si="21"/>
        <v>0</v>
      </c>
      <c r="AI111" s="40"/>
      <c r="AJ111" s="40"/>
      <c r="AK111" s="40"/>
      <c r="AL111" s="40"/>
      <c r="AM111" s="40"/>
      <c r="AN111" s="40"/>
      <c r="AO111" s="64">
        <f t="shared" si="22"/>
        <v>837640</v>
      </c>
      <c r="AP111" s="48">
        <f t="shared" si="28"/>
        <v>29317400</v>
      </c>
      <c r="AQ111" s="40" t="s">
        <v>336</v>
      </c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67">
        <v>48</v>
      </c>
      <c r="BD111" s="40"/>
      <c r="BE111" s="40"/>
      <c r="BF111" s="40"/>
      <c r="BG111" s="40"/>
      <c r="BH111" s="44">
        <f t="shared" si="24"/>
        <v>15</v>
      </c>
      <c r="BI111" s="40"/>
      <c r="BJ111" s="48">
        <f t="shared" si="25"/>
        <v>12564600</v>
      </c>
      <c r="BK111" s="40" t="s">
        <v>290</v>
      </c>
      <c r="BL111" s="40"/>
      <c r="BM111" s="40"/>
      <c r="BN111" s="40"/>
      <c r="BO111" s="40"/>
      <c r="BP111" s="40"/>
      <c r="BQ111" s="40"/>
      <c r="BR111" s="40"/>
      <c r="BS111" s="40"/>
      <c r="BT111" s="40"/>
      <c r="BU111" s="40"/>
      <c r="BV111" s="40"/>
      <c r="BW111" s="40"/>
      <c r="BX111" s="40"/>
    </row>
    <row r="112" spans="1:76">
      <c r="A112" s="40">
        <v>20108</v>
      </c>
      <c r="B112" s="40">
        <v>1</v>
      </c>
      <c r="C112" s="40"/>
      <c r="D112" s="40" t="s">
        <v>580</v>
      </c>
      <c r="E112" s="40" t="s">
        <v>83</v>
      </c>
      <c r="F112" s="40" t="s">
        <v>344</v>
      </c>
      <c r="G112" s="40" t="s">
        <v>581</v>
      </c>
      <c r="H112" s="40" t="s">
        <v>582</v>
      </c>
      <c r="I112" s="40" t="s">
        <v>583</v>
      </c>
      <c r="J112" s="40" t="s">
        <v>87</v>
      </c>
      <c r="K112" s="40" t="s">
        <v>582</v>
      </c>
      <c r="L112" s="40">
        <v>50</v>
      </c>
      <c r="M112" s="40">
        <f>VLOOKUP(L112,'[1]償却率（定額法）'!$B$6:$C$104,2)</f>
        <v>0.02</v>
      </c>
      <c r="N112" s="41">
        <v>38443</v>
      </c>
      <c r="O112" s="41">
        <v>38808</v>
      </c>
      <c r="P112" s="61">
        <f t="shared" si="13"/>
        <v>38808</v>
      </c>
      <c r="Q112" s="44">
        <f t="shared" si="14"/>
        <v>2006</v>
      </c>
      <c r="R112" s="44">
        <f t="shared" si="15"/>
        <v>4</v>
      </c>
      <c r="S112" s="44">
        <f t="shared" si="16"/>
        <v>1</v>
      </c>
      <c r="T112" s="40">
        <f t="shared" si="17"/>
        <v>2006</v>
      </c>
      <c r="U112" s="45">
        <v>24569000</v>
      </c>
      <c r="V112" s="62">
        <v>1</v>
      </c>
      <c r="W112" s="40"/>
      <c r="X112" s="47">
        <f t="shared" si="27"/>
        <v>6387940</v>
      </c>
      <c r="Y112" s="47">
        <f t="shared" si="19"/>
        <v>18181060</v>
      </c>
      <c r="Z112" s="40"/>
      <c r="AA112" s="40">
        <f t="shared" si="20"/>
        <v>0</v>
      </c>
      <c r="AB112" s="40"/>
      <c r="AC112" s="40"/>
      <c r="AD112" s="40"/>
      <c r="AE112" s="40"/>
      <c r="AF112" s="40"/>
      <c r="AG112" s="40"/>
      <c r="AH112" s="40">
        <f t="shared" si="21"/>
        <v>0</v>
      </c>
      <c r="AI112" s="40"/>
      <c r="AJ112" s="40"/>
      <c r="AK112" s="40"/>
      <c r="AL112" s="40"/>
      <c r="AM112" s="40"/>
      <c r="AN112" s="40"/>
      <c r="AO112" s="64">
        <f t="shared" si="22"/>
        <v>491380</v>
      </c>
      <c r="AP112" s="48">
        <f t="shared" si="28"/>
        <v>17689680</v>
      </c>
      <c r="AQ112" s="40" t="s">
        <v>336</v>
      </c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67"/>
      <c r="BD112" s="40" t="s">
        <v>91</v>
      </c>
      <c r="BE112" s="40"/>
      <c r="BF112" s="40"/>
      <c r="BG112" s="40"/>
      <c r="BH112" s="44">
        <f t="shared" si="24"/>
        <v>14</v>
      </c>
      <c r="BI112" s="40"/>
      <c r="BJ112" s="48">
        <f t="shared" si="25"/>
        <v>6879320</v>
      </c>
      <c r="BK112" s="40" t="s">
        <v>290</v>
      </c>
      <c r="BL112" s="40"/>
      <c r="BM112" s="40"/>
      <c r="BN112" s="40"/>
      <c r="BO112" s="40"/>
      <c r="BP112" s="40"/>
      <c r="BQ112" s="40"/>
      <c r="BR112" s="40"/>
      <c r="BS112" s="40"/>
      <c r="BT112" s="40"/>
      <c r="BU112" s="40"/>
      <c r="BV112" s="40"/>
      <c r="BW112" s="40"/>
      <c r="BX112" s="40"/>
    </row>
    <row r="113" spans="1:76">
      <c r="A113" s="40">
        <v>20109</v>
      </c>
      <c r="B113" s="40">
        <v>1</v>
      </c>
      <c r="C113" s="40"/>
      <c r="D113" s="40" t="s">
        <v>584</v>
      </c>
      <c r="E113" s="40" t="s">
        <v>83</v>
      </c>
      <c r="F113" s="40" t="s">
        <v>344</v>
      </c>
      <c r="G113" s="40" t="s">
        <v>581</v>
      </c>
      <c r="H113" s="40" t="s">
        <v>293</v>
      </c>
      <c r="I113" s="40" t="s">
        <v>585</v>
      </c>
      <c r="J113" s="40" t="s">
        <v>87</v>
      </c>
      <c r="K113" s="40" t="s">
        <v>293</v>
      </c>
      <c r="L113" s="40">
        <v>50</v>
      </c>
      <c r="M113" s="40">
        <f>VLOOKUP(L113,'[1]償却率（定額法）'!$B$6:$C$104,2)</f>
        <v>0.02</v>
      </c>
      <c r="N113" s="41">
        <v>34790</v>
      </c>
      <c r="O113" s="41">
        <v>35156</v>
      </c>
      <c r="P113" s="61">
        <f t="shared" si="13"/>
        <v>35156</v>
      </c>
      <c r="Q113" s="44">
        <f t="shared" si="14"/>
        <v>1996</v>
      </c>
      <c r="R113" s="44">
        <f t="shared" si="15"/>
        <v>4</v>
      </c>
      <c r="S113" s="44">
        <f t="shared" si="16"/>
        <v>1</v>
      </c>
      <c r="T113" s="40">
        <f t="shared" si="17"/>
        <v>1996</v>
      </c>
      <c r="U113" s="45">
        <v>232254000</v>
      </c>
      <c r="V113" s="62">
        <v>1</v>
      </c>
      <c r="W113" s="40"/>
      <c r="X113" s="47">
        <f t="shared" si="27"/>
        <v>106836840</v>
      </c>
      <c r="Y113" s="47">
        <f t="shared" si="19"/>
        <v>125417160</v>
      </c>
      <c r="Z113" s="40"/>
      <c r="AA113" s="40">
        <f t="shared" si="20"/>
        <v>0</v>
      </c>
      <c r="AB113" s="40"/>
      <c r="AC113" s="40"/>
      <c r="AD113" s="40"/>
      <c r="AE113" s="40"/>
      <c r="AF113" s="40"/>
      <c r="AG113" s="40"/>
      <c r="AH113" s="40">
        <f t="shared" si="21"/>
        <v>0</v>
      </c>
      <c r="AI113" s="40"/>
      <c r="AJ113" s="40"/>
      <c r="AK113" s="40"/>
      <c r="AL113" s="40"/>
      <c r="AM113" s="40"/>
      <c r="AN113" s="40"/>
      <c r="AO113" s="64">
        <f t="shared" si="22"/>
        <v>4645080</v>
      </c>
      <c r="AP113" s="48">
        <f t="shared" si="28"/>
        <v>120772080</v>
      </c>
      <c r="AQ113" s="40" t="s">
        <v>296</v>
      </c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67"/>
      <c r="BD113" s="40" t="s">
        <v>91</v>
      </c>
      <c r="BE113" s="40"/>
      <c r="BF113" s="40"/>
      <c r="BG113" s="40"/>
      <c r="BH113" s="44">
        <f t="shared" si="24"/>
        <v>24</v>
      </c>
      <c r="BI113" s="40"/>
      <c r="BJ113" s="48">
        <f t="shared" si="25"/>
        <v>111481920</v>
      </c>
      <c r="BK113" s="40" t="s">
        <v>290</v>
      </c>
      <c r="BL113" s="40"/>
      <c r="BM113" s="40"/>
      <c r="BN113" s="40"/>
      <c r="BO113" s="40"/>
      <c r="BP113" s="40"/>
      <c r="BQ113" s="40"/>
      <c r="BR113" s="40"/>
      <c r="BS113" s="40"/>
      <c r="BT113" s="40"/>
      <c r="BU113" s="40"/>
      <c r="BV113" s="40"/>
      <c r="BW113" s="40"/>
      <c r="BX113" s="40"/>
    </row>
    <row r="114" spans="1:76">
      <c r="A114" s="40">
        <v>20110</v>
      </c>
      <c r="B114" s="40">
        <v>1</v>
      </c>
      <c r="C114" s="40"/>
      <c r="D114" s="40" t="s">
        <v>586</v>
      </c>
      <c r="E114" s="40" t="s">
        <v>83</v>
      </c>
      <c r="F114" s="40" t="s">
        <v>344</v>
      </c>
      <c r="G114" s="40" t="s">
        <v>581</v>
      </c>
      <c r="H114" s="40" t="s">
        <v>293</v>
      </c>
      <c r="I114" s="40" t="s">
        <v>587</v>
      </c>
      <c r="J114" s="40" t="s">
        <v>87</v>
      </c>
      <c r="K114" s="40" t="s">
        <v>293</v>
      </c>
      <c r="L114" s="40">
        <v>50</v>
      </c>
      <c r="M114" s="40">
        <f>VLOOKUP(L114,'[1]償却率（定額法）'!$B$6:$C$104,2)</f>
        <v>0.02</v>
      </c>
      <c r="N114" s="41">
        <v>38443</v>
      </c>
      <c r="O114" s="41">
        <v>38808</v>
      </c>
      <c r="P114" s="61">
        <f t="shared" si="13"/>
        <v>38808</v>
      </c>
      <c r="Q114" s="44">
        <f t="shared" si="14"/>
        <v>2006</v>
      </c>
      <c r="R114" s="44">
        <f t="shared" si="15"/>
        <v>4</v>
      </c>
      <c r="S114" s="44">
        <f t="shared" si="16"/>
        <v>1</v>
      </c>
      <c r="T114" s="40">
        <f t="shared" si="17"/>
        <v>2006</v>
      </c>
      <c r="U114" s="45">
        <v>367000000</v>
      </c>
      <c r="V114" s="62">
        <v>1</v>
      </c>
      <c r="W114" s="40"/>
      <c r="X114" s="47">
        <f t="shared" si="27"/>
        <v>95420000</v>
      </c>
      <c r="Y114" s="47">
        <f t="shared" si="19"/>
        <v>271580000</v>
      </c>
      <c r="Z114" s="40"/>
      <c r="AA114" s="40">
        <f t="shared" si="20"/>
        <v>0</v>
      </c>
      <c r="AB114" s="40"/>
      <c r="AC114" s="40"/>
      <c r="AD114" s="40"/>
      <c r="AE114" s="40"/>
      <c r="AF114" s="40"/>
      <c r="AG114" s="40"/>
      <c r="AH114" s="40">
        <f t="shared" si="21"/>
        <v>0</v>
      </c>
      <c r="AI114" s="40"/>
      <c r="AJ114" s="40"/>
      <c r="AK114" s="40"/>
      <c r="AL114" s="40"/>
      <c r="AM114" s="40"/>
      <c r="AN114" s="40"/>
      <c r="AO114" s="64">
        <f t="shared" si="22"/>
        <v>7340000</v>
      </c>
      <c r="AP114" s="48">
        <f t="shared" si="28"/>
        <v>264240000</v>
      </c>
      <c r="AQ114" s="40" t="s">
        <v>296</v>
      </c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  <c r="BC114" s="67"/>
      <c r="BD114" s="40" t="s">
        <v>91</v>
      </c>
      <c r="BE114" s="40"/>
      <c r="BF114" s="40"/>
      <c r="BG114" s="40"/>
      <c r="BH114" s="44">
        <f t="shared" si="24"/>
        <v>14</v>
      </c>
      <c r="BI114" s="40"/>
      <c r="BJ114" s="48">
        <f t="shared" si="25"/>
        <v>102760000</v>
      </c>
      <c r="BK114" s="40" t="s">
        <v>290</v>
      </c>
      <c r="BL114" s="40"/>
      <c r="BM114" s="40"/>
      <c r="BN114" s="40"/>
      <c r="BO114" s="40"/>
      <c r="BP114" s="40"/>
      <c r="BQ114" s="40"/>
      <c r="BR114" s="40"/>
      <c r="BS114" s="40"/>
      <c r="BT114" s="40"/>
      <c r="BU114" s="40"/>
      <c r="BV114" s="40"/>
      <c r="BW114" s="40"/>
      <c r="BX114" s="40"/>
    </row>
    <row r="115" spans="1:76">
      <c r="A115" s="40">
        <v>20111</v>
      </c>
      <c r="B115" s="40">
        <v>1</v>
      </c>
      <c r="C115" s="40"/>
      <c r="D115" s="40" t="s">
        <v>588</v>
      </c>
      <c r="E115" s="40" t="s">
        <v>83</v>
      </c>
      <c r="F115" s="40" t="s">
        <v>344</v>
      </c>
      <c r="G115" s="40" t="s">
        <v>284</v>
      </c>
      <c r="H115" s="40" t="s">
        <v>293</v>
      </c>
      <c r="I115" s="40" t="s">
        <v>589</v>
      </c>
      <c r="J115" s="40" t="s">
        <v>87</v>
      </c>
      <c r="K115" s="40" t="s">
        <v>590</v>
      </c>
      <c r="L115" s="40">
        <v>50</v>
      </c>
      <c r="M115" s="40">
        <f>VLOOKUP(L115,'[1]償却率（定額法）'!$B$6:$C$104,2)</f>
        <v>0.02</v>
      </c>
      <c r="N115" s="41">
        <v>34060</v>
      </c>
      <c r="O115" s="41">
        <v>35521</v>
      </c>
      <c r="P115" s="61">
        <f t="shared" si="13"/>
        <v>35521</v>
      </c>
      <c r="Q115" s="44">
        <f t="shared" si="14"/>
        <v>1997</v>
      </c>
      <c r="R115" s="44">
        <f t="shared" si="15"/>
        <v>4</v>
      </c>
      <c r="S115" s="44">
        <f t="shared" si="16"/>
        <v>1</v>
      </c>
      <c r="T115" s="40">
        <f t="shared" si="17"/>
        <v>1997</v>
      </c>
      <c r="U115" s="45">
        <v>151212000</v>
      </c>
      <c r="V115" s="62">
        <v>1</v>
      </c>
      <c r="W115" s="40"/>
      <c r="X115" s="47">
        <f t="shared" si="27"/>
        <v>66533280</v>
      </c>
      <c r="Y115" s="47">
        <f t="shared" si="19"/>
        <v>84678720</v>
      </c>
      <c r="Z115" s="40"/>
      <c r="AA115" s="40">
        <f t="shared" si="20"/>
        <v>0</v>
      </c>
      <c r="AB115" s="40"/>
      <c r="AC115" s="40"/>
      <c r="AD115" s="40"/>
      <c r="AE115" s="40"/>
      <c r="AF115" s="40"/>
      <c r="AG115" s="40"/>
      <c r="AH115" s="40">
        <f t="shared" si="21"/>
        <v>0</v>
      </c>
      <c r="AI115" s="40"/>
      <c r="AJ115" s="40"/>
      <c r="AK115" s="40"/>
      <c r="AL115" s="40"/>
      <c r="AM115" s="40"/>
      <c r="AN115" s="40"/>
      <c r="AO115" s="64">
        <f t="shared" si="22"/>
        <v>3024240</v>
      </c>
      <c r="AP115" s="48">
        <f t="shared" si="28"/>
        <v>81654480</v>
      </c>
      <c r="AQ115" s="40" t="s">
        <v>296</v>
      </c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67">
        <v>7049</v>
      </c>
      <c r="BD115" s="40" t="s">
        <v>91</v>
      </c>
      <c r="BE115" s="40"/>
      <c r="BF115" s="40"/>
      <c r="BG115" s="40"/>
      <c r="BH115" s="44">
        <f t="shared" si="24"/>
        <v>23</v>
      </c>
      <c r="BI115" s="40"/>
      <c r="BJ115" s="48">
        <f t="shared" si="25"/>
        <v>69557520</v>
      </c>
      <c r="BK115" s="40" t="s">
        <v>290</v>
      </c>
      <c r="BL115" s="40"/>
      <c r="BM115" s="40"/>
      <c r="BN115" s="40"/>
      <c r="BO115" s="40"/>
      <c r="BP115" s="40"/>
      <c r="BQ115" s="40"/>
      <c r="BR115" s="40"/>
      <c r="BS115" s="40"/>
      <c r="BT115" s="40"/>
      <c r="BU115" s="40"/>
      <c r="BV115" s="40"/>
      <c r="BW115" s="40"/>
      <c r="BX115" s="40"/>
    </row>
    <row r="116" spans="1:76">
      <c r="A116" s="40">
        <v>20112</v>
      </c>
      <c r="B116" s="40">
        <v>1</v>
      </c>
      <c r="C116" s="40"/>
      <c r="D116" s="40"/>
      <c r="E116" s="40" t="s">
        <v>83</v>
      </c>
      <c r="F116" s="40" t="s">
        <v>344</v>
      </c>
      <c r="G116" s="40"/>
      <c r="H116" s="40"/>
      <c r="I116" s="40" t="s">
        <v>591</v>
      </c>
      <c r="J116" s="40" t="s">
        <v>87</v>
      </c>
      <c r="K116" s="40" t="s">
        <v>592</v>
      </c>
      <c r="L116" s="40">
        <v>50</v>
      </c>
      <c r="M116" s="40">
        <f>VLOOKUP(L116,'[1]償却率（定額法）'!$B$6:$C$104,2)</f>
        <v>0.02</v>
      </c>
      <c r="N116" s="41">
        <v>42767</v>
      </c>
      <c r="O116" s="41">
        <v>42767</v>
      </c>
      <c r="P116" s="61">
        <f t="shared" si="13"/>
        <v>42767</v>
      </c>
      <c r="Q116" s="44">
        <f t="shared" si="14"/>
        <v>2017</v>
      </c>
      <c r="R116" s="44">
        <f t="shared" si="15"/>
        <v>2</v>
      </c>
      <c r="S116" s="44">
        <f t="shared" si="16"/>
        <v>1</v>
      </c>
      <c r="T116" s="40">
        <f t="shared" si="17"/>
        <v>2016</v>
      </c>
      <c r="U116" s="51">
        <f>339130634+10530000</f>
        <v>349660634</v>
      </c>
      <c r="V116" s="72">
        <v>1</v>
      </c>
      <c r="W116" s="40"/>
      <c r="X116" s="71">
        <f>IF(T116&gt;=$O$1,0,ROUND((U116*M116)*(BH116-1),0))+1</f>
        <v>20979639</v>
      </c>
      <c r="Y116" s="63">
        <f>IF(T116&gt;=$O$1,0,IF(U116&gt;X116,U116-X116,1))</f>
        <v>328680995</v>
      </c>
      <c r="Z116" s="40"/>
      <c r="AA116" s="40">
        <f t="shared" si="20"/>
        <v>0</v>
      </c>
      <c r="AB116" s="40"/>
      <c r="AC116" s="40"/>
      <c r="AD116" s="40"/>
      <c r="AE116" s="40"/>
      <c r="AF116" s="40"/>
      <c r="AG116" s="40"/>
      <c r="AH116" s="40">
        <f t="shared" si="21"/>
        <v>0</v>
      </c>
      <c r="AI116" s="40"/>
      <c r="AJ116" s="40"/>
      <c r="AK116" s="40"/>
      <c r="AL116" s="40"/>
      <c r="AM116" s="40"/>
      <c r="AN116" s="40"/>
      <c r="AO116" s="64">
        <f t="shared" si="22"/>
        <v>6993213</v>
      </c>
      <c r="AP116" s="48">
        <f t="shared" si="28"/>
        <v>321687782</v>
      </c>
      <c r="AQ116" s="40" t="s">
        <v>336</v>
      </c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67">
        <v>6421</v>
      </c>
      <c r="BD116" s="40" t="s">
        <v>91</v>
      </c>
      <c r="BE116" s="40"/>
      <c r="BF116" s="40"/>
      <c r="BG116" s="40"/>
      <c r="BH116" s="44">
        <f t="shared" si="24"/>
        <v>4</v>
      </c>
      <c r="BI116" s="40"/>
      <c r="BJ116" s="48">
        <f t="shared" si="25"/>
        <v>27972852</v>
      </c>
      <c r="BK116" s="40" t="s">
        <v>290</v>
      </c>
      <c r="BL116" s="40"/>
      <c r="BM116" s="40"/>
      <c r="BN116" s="40"/>
      <c r="BO116" s="40"/>
      <c r="BP116" s="40"/>
      <c r="BQ116" s="40"/>
      <c r="BR116" s="40"/>
      <c r="BS116" s="40"/>
      <c r="BT116" s="40"/>
      <c r="BU116" s="40"/>
      <c r="BV116" s="40"/>
      <c r="BW116" s="40"/>
      <c r="BX116" s="40"/>
    </row>
    <row r="117" spans="1:76">
      <c r="A117" s="40">
        <v>20113</v>
      </c>
      <c r="B117" s="40">
        <v>1</v>
      </c>
      <c r="C117" s="40"/>
      <c r="D117" s="40"/>
      <c r="E117" s="40" t="s">
        <v>83</v>
      </c>
      <c r="F117" s="40" t="s">
        <v>344</v>
      </c>
      <c r="G117" s="40"/>
      <c r="H117" s="40"/>
      <c r="I117" s="40" t="s">
        <v>347</v>
      </c>
      <c r="J117" s="40" t="s">
        <v>87</v>
      </c>
      <c r="K117" s="40" t="s">
        <v>592</v>
      </c>
      <c r="L117" s="40">
        <v>50</v>
      </c>
      <c r="M117" s="40">
        <f>VLOOKUP(L117,'[1]償却率（定額法）'!$B$6:$C$104,2)</f>
        <v>0.02</v>
      </c>
      <c r="N117" s="41">
        <v>43035</v>
      </c>
      <c r="O117" s="41">
        <v>43035</v>
      </c>
      <c r="P117" s="61">
        <f t="shared" si="13"/>
        <v>43035</v>
      </c>
      <c r="Q117" s="44">
        <f t="shared" si="14"/>
        <v>2017</v>
      </c>
      <c r="R117" s="44">
        <f t="shared" si="15"/>
        <v>10</v>
      </c>
      <c r="S117" s="44">
        <f t="shared" si="16"/>
        <v>27</v>
      </c>
      <c r="T117" s="40">
        <f t="shared" si="17"/>
        <v>2017</v>
      </c>
      <c r="U117" s="45">
        <f>32992186+6849014</f>
        <v>39841200</v>
      </c>
      <c r="V117" s="62">
        <v>1</v>
      </c>
      <c r="W117" s="40"/>
      <c r="X117" s="47">
        <f t="shared" si="27"/>
        <v>1593648</v>
      </c>
      <c r="Y117" s="47">
        <f t="shared" ref="Y117:Y145" si="29">IF(T117&gt;=$O$1,0,IF(U117&gt;X117,U117-X117,1))</f>
        <v>38247552</v>
      </c>
      <c r="Z117" s="40"/>
      <c r="AA117" s="40">
        <f t="shared" si="20"/>
        <v>0</v>
      </c>
      <c r="AB117" s="40"/>
      <c r="AC117" s="40"/>
      <c r="AD117" s="40"/>
      <c r="AE117" s="40"/>
      <c r="AF117" s="40"/>
      <c r="AG117" s="40"/>
      <c r="AH117" s="40">
        <f t="shared" si="21"/>
        <v>0</v>
      </c>
      <c r="AI117" s="40"/>
      <c r="AJ117" s="40"/>
      <c r="AK117" s="40"/>
      <c r="AL117" s="40"/>
      <c r="AM117" s="40"/>
      <c r="AN117" s="40"/>
      <c r="AO117" s="64">
        <f t="shared" si="22"/>
        <v>796824</v>
      </c>
      <c r="AP117" s="48">
        <f t="shared" si="28"/>
        <v>37450728</v>
      </c>
      <c r="AQ117" s="40" t="s">
        <v>296</v>
      </c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67">
        <f>904+1668</f>
        <v>2572</v>
      </c>
      <c r="BD117" s="40" t="s">
        <v>91</v>
      </c>
      <c r="BE117" s="40"/>
      <c r="BF117" s="40"/>
      <c r="BG117" s="40"/>
      <c r="BH117" s="44">
        <f>IF(T117&gt;=O1,0,$O$1-T117)</f>
        <v>3</v>
      </c>
      <c r="BI117" s="40"/>
      <c r="BJ117" s="48">
        <f t="shared" si="25"/>
        <v>2390472</v>
      </c>
      <c r="BK117" s="40" t="s">
        <v>290</v>
      </c>
      <c r="BL117" s="40"/>
      <c r="BM117" s="40"/>
      <c r="BN117" s="40"/>
      <c r="BO117" s="40"/>
      <c r="BP117" s="40"/>
      <c r="BQ117" s="40"/>
      <c r="BR117" s="40"/>
      <c r="BS117" s="40"/>
      <c r="BT117" s="40"/>
      <c r="BU117" s="40"/>
      <c r="BV117" s="40"/>
      <c r="BW117" s="40"/>
      <c r="BX117" s="40"/>
    </row>
    <row r="118" spans="1:76">
      <c r="A118" s="40">
        <v>20114</v>
      </c>
      <c r="B118" s="40">
        <v>1</v>
      </c>
      <c r="C118" s="40"/>
      <c r="D118" s="40"/>
      <c r="E118" s="40" t="s">
        <v>83</v>
      </c>
      <c r="F118" s="40" t="s">
        <v>344</v>
      </c>
      <c r="G118" s="40"/>
      <c r="H118" s="40"/>
      <c r="I118" s="40" t="s">
        <v>591</v>
      </c>
      <c r="J118" s="40" t="s">
        <v>87</v>
      </c>
      <c r="K118" s="40" t="s">
        <v>592</v>
      </c>
      <c r="L118" s="40">
        <v>50</v>
      </c>
      <c r="M118" s="40">
        <f>VLOOKUP(L118,'[1]償却率（定額法）'!$B$6:$C$104,2)</f>
        <v>0.02</v>
      </c>
      <c r="N118" s="41">
        <v>43189</v>
      </c>
      <c r="O118" s="41">
        <v>43189</v>
      </c>
      <c r="P118" s="61">
        <f t="shared" si="13"/>
        <v>43189</v>
      </c>
      <c r="Q118" s="44">
        <f t="shared" si="14"/>
        <v>2018</v>
      </c>
      <c r="R118" s="44">
        <f t="shared" si="15"/>
        <v>3</v>
      </c>
      <c r="S118" s="44">
        <f t="shared" si="16"/>
        <v>30</v>
      </c>
      <c r="T118" s="40">
        <f t="shared" si="17"/>
        <v>2017</v>
      </c>
      <c r="U118" s="45">
        <v>495927228</v>
      </c>
      <c r="V118" s="62">
        <v>1</v>
      </c>
      <c r="W118" s="40"/>
      <c r="X118" s="47">
        <f t="shared" si="27"/>
        <v>19837089</v>
      </c>
      <c r="Y118" s="47">
        <f t="shared" si="29"/>
        <v>476090139</v>
      </c>
      <c r="Z118" s="40"/>
      <c r="AA118" s="40">
        <f t="shared" si="20"/>
        <v>0</v>
      </c>
      <c r="AB118" s="40"/>
      <c r="AC118" s="40"/>
      <c r="AD118" s="40"/>
      <c r="AE118" s="40"/>
      <c r="AF118" s="40"/>
      <c r="AG118" s="40"/>
      <c r="AH118" s="40">
        <f t="shared" si="21"/>
        <v>0</v>
      </c>
      <c r="AI118" s="40"/>
      <c r="AJ118" s="40"/>
      <c r="AK118" s="40"/>
      <c r="AL118" s="40"/>
      <c r="AM118" s="40"/>
      <c r="AN118" s="40"/>
      <c r="AO118" s="64">
        <f t="shared" si="22"/>
        <v>9918545</v>
      </c>
      <c r="AP118" s="48">
        <f t="shared" si="28"/>
        <v>466171594</v>
      </c>
      <c r="AQ118" s="40" t="s">
        <v>336</v>
      </c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  <c r="BC118" s="67">
        <v>4483</v>
      </c>
      <c r="BD118" s="40" t="s">
        <v>91</v>
      </c>
      <c r="BE118" s="40"/>
      <c r="BF118" s="40"/>
      <c r="BG118" s="40"/>
      <c r="BH118" s="44">
        <f t="shared" ref="BH118:BH145" si="30">IF(T118="","",$O$1-T118)</f>
        <v>3</v>
      </c>
      <c r="BI118" s="40"/>
      <c r="BJ118" s="48">
        <f t="shared" si="25"/>
        <v>29755634</v>
      </c>
      <c r="BK118" s="40" t="s">
        <v>290</v>
      </c>
      <c r="BL118" s="40"/>
      <c r="BM118" s="40"/>
      <c r="BN118" s="40"/>
      <c r="BO118" s="40"/>
      <c r="BP118" s="40"/>
      <c r="BQ118" s="40"/>
      <c r="BR118" s="40"/>
      <c r="BS118" s="40"/>
      <c r="BT118" s="40"/>
      <c r="BU118" s="40"/>
      <c r="BV118" s="40"/>
      <c r="BW118" s="40"/>
      <c r="BX118" s="40"/>
    </row>
    <row r="119" spans="1:76">
      <c r="A119" s="40">
        <v>20115</v>
      </c>
      <c r="B119" s="40">
        <v>1</v>
      </c>
      <c r="C119" s="40"/>
      <c r="D119" s="40"/>
      <c r="E119" s="40" t="s">
        <v>83</v>
      </c>
      <c r="F119" s="40" t="s">
        <v>344</v>
      </c>
      <c r="G119" s="40"/>
      <c r="H119" s="40"/>
      <c r="I119" s="40" t="s">
        <v>593</v>
      </c>
      <c r="J119" s="40" t="s">
        <v>87</v>
      </c>
      <c r="K119" s="40" t="s">
        <v>592</v>
      </c>
      <c r="L119" s="40">
        <v>50</v>
      </c>
      <c r="M119" s="40">
        <f>VLOOKUP(L119,'[1]償却率（定額法）'!$B$6:$C$104,2)</f>
        <v>0.02</v>
      </c>
      <c r="N119" s="41">
        <v>43136</v>
      </c>
      <c r="O119" s="41">
        <v>43136</v>
      </c>
      <c r="P119" s="61">
        <f t="shared" si="13"/>
        <v>43136</v>
      </c>
      <c r="Q119" s="44">
        <f t="shared" si="14"/>
        <v>2018</v>
      </c>
      <c r="R119" s="44">
        <f t="shared" si="15"/>
        <v>2</v>
      </c>
      <c r="S119" s="44">
        <f t="shared" si="16"/>
        <v>5</v>
      </c>
      <c r="T119" s="40">
        <f t="shared" si="17"/>
        <v>2017</v>
      </c>
      <c r="U119" s="51">
        <f>1220000+1847200</f>
        <v>3067200</v>
      </c>
      <c r="V119" s="62">
        <v>1</v>
      </c>
      <c r="W119" s="40"/>
      <c r="X119" s="47">
        <f t="shared" si="27"/>
        <v>122688</v>
      </c>
      <c r="Y119" s="47">
        <f t="shared" si="29"/>
        <v>2944512</v>
      </c>
      <c r="Z119" s="40"/>
      <c r="AA119" s="40">
        <f t="shared" si="20"/>
        <v>0</v>
      </c>
      <c r="AB119" s="40"/>
      <c r="AC119" s="40"/>
      <c r="AD119" s="40"/>
      <c r="AE119" s="40"/>
      <c r="AF119" s="40"/>
      <c r="AG119" s="40"/>
      <c r="AH119" s="40">
        <f t="shared" si="21"/>
        <v>0</v>
      </c>
      <c r="AI119" s="40"/>
      <c r="AJ119" s="40"/>
      <c r="AK119" s="40"/>
      <c r="AL119" s="40"/>
      <c r="AM119" s="40"/>
      <c r="AN119" s="40"/>
      <c r="AO119" s="64">
        <f t="shared" si="22"/>
        <v>61344</v>
      </c>
      <c r="AP119" s="48">
        <f t="shared" si="28"/>
        <v>2883168</v>
      </c>
      <c r="AQ119" s="40" t="s">
        <v>296</v>
      </c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67">
        <v>1</v>
      </c>
      <c r="BD119" s="40" t="s">
        <v>594</v>
      </c>
      <c r="BE119" s="40"/>
      <c r="BF119" s="40"/>
      <c r="BG119" s="40"/>
      <c r="BH119" s="44">
        <f t="shared" si="30"/>
        <v>3</v>
      </c>
      <c r="BI119" s="40"/>
      <c r="BJ119" s="48">
        <f t="shared" si="25"/>
        <v>184032</v>
      </c>
      <c r="BK119" s="40" t="s">
        <v>290</v>
      </c>
      <c r="BL119" s="40"/>
      <c r="BM119" s="40"/>
      <c r="BN119" s="40"/>
      <c r="BO119" s="40"/>
      <c r="BP119" s="40"/>
      <c r="BQ119" s="40"/>
      <c r="BR119" s="40"/>
      <c r="BS119" s="40"/>
      <c r="BT119" s="40"/>
      <c r="BU119" s="40"/>
      <c r="BV119" s="40"/>
      <c r="BW119" s="40"/>
      <c r="BX119" s="40"/>
    </row>
    <row r="120" spans="1:76">
      <c r="A120" s="40">
        <v>20116</v>
      </c>
      <c r="B120" s="40">
        <v>1</v>
      </c>
      <c r="C120" s="40"/>
      <c r="D120" s="40"/>
      <c r="E120" s="40"/>
      <c r="F120" s="40" t="s">
        <v>344</v>
      </c>
      <c r="G120" s="40"/>
      <c r="H120" s="40"/>
      <c r="I120" s="40" t="s">
        <v>595</v>
      </c>
      <c r="J120" s="40" t="s">
        <v>87</v>
      </c>
      <c r="K120" s="40" t="s">
        <v>596</v>
      </c>
      <c r="L120" s="40">
        <v>50</v>
      </c>
      <c r="M120" s="40">
        <f>VLOOKUP(L120,'[1]償却率（定額法）'!$B$6:$C$104,2)</f>
        <v>0.02</v>
      </c>
      <c r="N120" s="41">
        <v>43417</v>
      </c>
      <c r="O120" s="41">
        <v>43417</v>
      </c>
      <c r="P120" s="61">
        <f t="shared" si="13"/>
        <v>43417</v>
      </c>
      <c r="Q120" s="44">
        <f t="shared" si="14"/>
        <v>2018</v>
      </c>
      <c r="R120" s="44">
        <f t="shared" si="15"/>
        <v>11</v>
      </c>
      <c r="S120" s="44">
        <f t="shared" si="16"/>
        <v>13</v>
      </c>
      <c r="T120" s="40">
        <f t="shared" si="17"/>
        <v>2018</v>
      </c>
      <c r="U120" s="45">
        <v>2451600</v>
      </c>
      <c r="V120" s="62">
        <v>1</v>
      </c>
      <c r="W120" s="40"/>
      <c r="X120" s="47">
        <f t="shared" si="27"/>
        <v>49032</v>
      </c>
      <c r="Y120" s="47">
        <f t="shared" si="29"/>
        <v>2402568</v>
      </c>
      <c r="Z120" s="40"/>
      <c r="AA120" s="40">
        <f t="shared" si="20"/>
        <v>0</v>
      </c>
      <c r="AB120" s="40"/>
      <c r="AC120" s="40"/>
      <c r="AD120" s="40"/>
      <c r="AE120" s="40"/>
      <c r="AF120" s="40"/>
      <c r="AG120" s="40"/>
      <c r="AH120" s="40">
        <f t="shared" si="21"/>
        <v>0</v>
      </c>
      <c r="AI120" s="40"/>
      <c r="AJ120" s="40"/>
      <c r="AK120" s="40"/>
      <c r="AL120" s="40"/>
      <c r="AM120" s="40"/>
      <c r="AN120" s="40"/>
      <c r="AO120" s="64">
        <f t="shared" si="22"/>
        <v>49032</v>
      </c>
      <c r="AP120" s="48">
        <f t="shared" si="28"/>
        <v>2353536</v>
      </c>
      <c r="AQ120" s="40" t="s">
        <v>296</v>
      </c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67">
        <v>1</v>
      </c>
      <c r="BD120" s="40" t="s">
        <v>594</v>
      </c>
      <c r="BE120" s="40"/>
      <c r="BF120" s="40"/>
      <c r="BG120" s="40"/>
      <c r="BH120" s="44">
        <f t="shared" si="30"/>
        <v>2</v>
      </c>
      <c r="BI120" s="40"/>
      <c r="BJ120" s="48">
        <f t="shared" si="25"/>
        <v>98064</v>
      </c>
      <c r="BK120" s="40" t="s">
        <v>290</v>
      </c>
      <c r="BL120" s="40"/>
      <c r="BM120" s="40"/>
      <c r="BN120" s="40"/>
      <c r="BO120" s="40"/>
      <c r="BP120" s="40"/>
      <c r="BQ120" s="40"/>
      <c r="BR120" s="40"/>
      <c r="BS120" s="40"/>
      <c r="BT120" s="40"/>
      <c r="BU120" s="40"/>
      <c r="BV120" s="40"/>
      <c r="BW120" s="40"/>
      <c r="BX120" s="40"/>
    </row>
    <row r="121" spans="1:76">
      <c r="A121" s="40">
        <v>20117</v>
      </c>
      <c r="B121" s="40">
        <v>1</v>
      </c>
      <c r="C121" s="40"/>
      <c r="D121" s="40"/>
      <c r="E121" s="40"/>
      <c r="F121" s="40" t="s">
        <v>344</v>
      </c>
      <c r="G121" s="40"/>
      <c r="H121" s="40"/>
      <c r="I121" s="40" t="s">
        <v>597</v>
      </c>
      <c r="J121" s="40" t="s">
        <v>87</v>
      </c>
      <c r="K121" s="40" t="s">
        <v>598</v>
      </c>
      <c r="L121" s="40">
        <v>10</v>
      </c>
      <c r="M121" s="40">
        <f>VLOOKUP(L121,'[1]償却率（定額法）'!$B$6:$C$104,2)</f>
        <v>0.1</v>
      </c>
      <c r="N121" s="41">
        <v>43500</v>
      </c>
      <c r="O121" s="41">
        <v>43500</v>
      </c>
      <c r="P121" s="61">
        <f t="shared" si="13"/>
        <v>43500</v>
      </c>
      <c r="Q121" s="44">
        <f t="shared" si="14"/>
        <v>2019</v>
      </c>
      <c r="R121" s="44">
        <f t="shared" si="15"/>
        <v>2</v>
      </c>
      <c r="S121" s="44">
        <f t="shared" si="16"/>
        <v>4</v>
      </c>
      <c r="T121" s="40">
        <f t="shared" si="17"/>
        <v>2018</v>
      </c>
      <c r="U121" s="45">
        <v>2822833</v>
      </c>
      <c r="V121" s="62">
        <v>1</v>
      </c>
      <c r="W121" s="40"/>
      <c r="X121" s="47">
        <f t="shared" si="27"/>
        <v>282283</v>
      </c>
      <c r="Y121" s="47">
        <f t="shared" si="29"/>
        <v>2540550</v>
      </c>
      <c r="Z121" s="40"/>
      <c r="AA121" s="40">
        <f t="shared" si="20"/>
        <v>0</v>
      </c>
      <c r="AB121" s="40"/>
      <c r="AC121" s="40"/>
      <c r="AD121" s="40"/>
      <c r="AE121" s="40"/>
      <c r="AF121" s="40"/>
      <c r="AG121" s="40"/>
      <c r="AH121" s="40">
        <f t="shared" si="21"/>
        <v>0</v>
      </c>
      <c r="AI121" s="40"/>
      <c r="AJ121" s="40"/>
      <c r="AK121" s="40"/>
      <c r="AL121" s="40"/>
      <c r="AM121" s="40"/>
      <c r="AN121" s="40"/>
      <c r="AO121" s="64">
        <f t="shared" si="22"/>
        <v>282283</v>
      </c>
      <c r="AP121" s="48">
        <f t="shared" si="28"/>
        <v>2258267</v>
      </c>
      <c r="AQ121" s="40" t="s">
        <v>296</v>
      </c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67">
        <v>775</v>
      </c>
      <c r="BD121" s="40" t="s">
        <v>91</v>
      </c>
      <c r="BE121" s="40"/>
      <c r="BF121" s="40"/>
      <c r="BG121" s="40"/>
      <c r="BH121" s="44">
        <f t="shared" si="30"/>
        <v>2</v>
      </c>
      <c r="BI121" s="40"/>
      <c r="BJ121" s="48">
        <f t="shared" si="25"/>
        <v>564566</v>
      </c>
      <c r="BK121" s="40" t="s">
        <v>290</v>
      </c>
      <c r="BL121" s="40"/>
      <c r="BM121" s="40"/>
      <c r="BN121" s="40"/>
      <c r="BO121" s="40"/>
      <c r="BP121" s="40"/>
      <c r="BQ121" s="40"/>
      <c r="BR121" s="40"/>
      <c r="BS121" s="40"/>
      <c r="BT121" s="40"/>
      <c r="BU121" s="40"/>
      <c r="BV121" s="40"/>
      <c r="BW121" s="40"/>
      <c r="BX121" s="40"/>
    </row>
    <row r="122" spans="1:76">
      <c r="A122" s="40">
        <v>20118</v>
      </c>
      <c r="B122" s="40">
        <v>1</v>
      </c>
      <c r="C122" s="40"/>
      <c r="D122" s="40"/>
      <c r="E122" s="40"/>
      <c r="F122" s="40" t="s">
        <v>344</v>
      </c>
      <c r="G122" s="40"/>
      <c r="H122" s="40"/>
      <c r="I122" s="40" t="s">
        <v>599</v>
      </c>
      <c r="J122" s="40" t="s">
        <v>87</v>
      </c>
      <c r="K122" s="40" t="s">
        <v>598</v>
      </c>
      <c r="L122" s="40">
        <v>10</v>
      </c>
      <c r="M122" s="40">
        <f>VLOOKUP(L122,'[1]償却率（定額法）'!$B$6:$C$104,2)</f>
        <v>0.1</v>
      </c>
      <c r="N122" s="41">
        <v>43500</v>
      </c>
      <c r="O122" s="41">
        <v>43500</v>
      </c>
      <c r="P122" s="61">
        <f t="shared" si="13"/>
        <v>43500</v>
      </c>
      <c r="Q122" s="44">
        <f t="shared" si="14"/>
        <v>2019</v>
      </c>
      <c r="R122" s="44">
        <f t="shared" si="15"/>
        <v>2</v>
      </c>
      <c r="S122" s="44">
        <f t="shared" si="16"/>
        <v>4</v>
      </c>
      <c r="T122" s="40">
        <f t="shared" si="17"/>
        <v>2018</v>
      </c>
      <c r="U122" s="45">
        <v>1007901</v>
      </c>
      <c r="V122" s="62">
        <v>1</v>
      </c>
      <c r="W122" s="40"/>
      <c r="X122" s="47">
        <f t="shared" si="27"/>
        <v>100790</v>
      </c>
      <c r="Y122" s="47">
        <f t="shared" si="29"/>
        <v>907111</v>
      </c>
      <c r="Z122" s="40"/>
      <c r="AA122" s="40">
        <f t="shared" si="20"/>
        <v>0</v>
      </c>
      <c r="AB122" s="40"/>
      <c r="AC122" s="40"/>
      <c r="AD122" s="40"/>
      <c r="AE122" s="40"/>
      <c r="AF122" s="40"/>
      <c r="AG122" s="40"/>
      <c r="AH122" s="40">
        <f t="shared" si="21"/>
        <v>0</v>
      </c>
      <c r="AI122" s="40"/>
      <c r="AJ122" s="40"/>
      <c r="AK122" s="40"/>
      <c r="AL122" s="40"/>
      <c r="AM122" s="40"/>
      <c r="AN122" s="40"/>
      <c r="AO122" s="64">
        <f t="shared" si="22"/>
        <v>100790</v>
      </c>
      <c r="AP122" s="48">
        <f t="shared" si="28"/>
        <v>806321</v>
      </c>
      <c r="AQ122" s="40" t="s">
        <v>296</v>
      </c>
      <c r="AR122" s="40"/>
      <c r="AS122" s="40"/>
      <c r="AT122" s="40"/>
      <c r="AU122" s="40"/>
      <c r="AV122" s="40"/>
      <c r="AW122" s="40"/>
      <c r="AX122" s="40"/>
      <c r="AY122" s="40"/>
      <c r="AZ122" s="40"/>
      <c r="BA122" s="40"/>
      <c r="BB122" s="40"/>
      <c r="BC122" s="67">
        <v>424</v>
      </c>
      <c r="BD122" s="40" t="s">
        <v>91</v>
      </c>
      <c r="BE122" s="40"/>
      <c r="BF122" s="40"/>
      <c r="BG122" s="40"/>
      <c r="BH122" s="44">
        <f t="shared" si="30"/>
        <v>2</v>
      </c>
      <c r="BI122" s="40"/>
      <c r="BJ122" s="48">
        <f t="shared" si="25"/>
        <v>201580</v>
      </c>
      <c r="BK122" s="40" t="s">
        <v>290</v>
      </c>
      <c r="BL122" s="40"/>
      <c r="BM122" s="40"/>
      <c r="BN122" s="40"/>
      <c r="BO122" s="40"/>
      <c r="BP122" s="40"/>
      <c r="BQ122" s="40"/>
      <c r="BR122" s="40"/>
      <c r="BS122" s="40"/>
      <c r="BT122" s="40"/>
      <c r="BU122" s="40"/>
      <c r="BV122" s="40"/>
      <c r="BW122" s="40"/>
      <c r="BX122" s="40"/>
    </row>
    <row r="123" spans="1:76">
      <c r="A123" s="40">
        <v>20119</v>
      </c>
      <c r="B123" s="40">
        <v>1</v>
      </c>
      <c r="C123" s="40"/>
      <c r="D123" s="40"/>
      <c r="E123" s="40"/>
      <c r="F123" s="40" t="s">
        <v>344</v>
      </c>
      <c r="G123" s="40"/>
      <c r="H123" s="40"/>
      <c r="I123" s="40" t="s">
        <v>600</v>
      </c>
      <c r="J123" s="40" t="s">
        <v>87</v>
      </c>
      <c r="K123" s="40" t="s">
        <v>598</v>
      </c>
      <c r="L123" s="40">
        <v>10</v>
      </c>
      <c r="M123" s="40">
        <f>VLOOKUP(L123,'[1]償却率（定額法）'!$B$6:$C$104,2)</f>
        <v>0.1</v>
      </c>
      <c r="N123" s="41">
        <v>43500</v>
      </c>
      <c r="O123" s="41">
        <v>43500</v>
      </c>
      <c r="P123" s="61">
        <f t="shared" si="13"/>
        <v>43500</v>
      </c>
      <c r="Q123" s="44">
        <f t="shared" si="14"/>
        <v>2019</v>
      </c>
      <c r="R123" s="44">
        <f t="shared" si="15"/>
        <v>2</v>
      </c>
      <c r="S123" s="44">
        <f t="shared" si="16"/>
        <v>4</v>
      </c>
      <c r="T123" s="40">
        <f t="shared" si="17"/>
        <v>2018</v>
      </c>
      <c r="U123" s="45">
        <v>4929256</v>
      </c>
      <c r="V123" s="62">
        <v>1</v>
      </c>
      <c r="W123" s="40"/>
      <c r="X123" s="47">
        <f t="shared" si="27"/>
        <v>492926</v>
      </c>
      <c r="Y123" s="47">
        <f t="shared" si="29"/>
        <v>4436330</v>
      </c>
      <c r="Z123" s="40"/>
      <c r="AA123" s="40">
        <f t="shared" si="20"/>
        <v>0</v>
      </c>
      <c r="AB123" s="40"/>
      <c r="AC123" s="40"/>
      <c r="AD123" s="40"/>
      <c r="AE123" s="40"/>
      <c r="AF123" s="40"/>
      <c r="AG123" s="40"/>
      <c r="AH123" s="40">
        <f t="shared" si="21"/>
        <v>0</v>
      </c>
      <c r="AI123" s="40"/>
      <c r="AJ123" s="40"/>
      <c r="AK123" s="40"/>
      <c r="AL123" s="40"/>
      <c r="AM123" s="40"/>
      <c r="AN123" s="40"/>
      <c r="AO123" s="64">
        <f t="shared" si="22"/>
        <v>492926</v>
      </c>
      <c r="AP123" s="48">
        <f t="shared" si="28"/>
        <v>3943404</v>
      </c>
      <c r="AQ123" s="40" t="s">
        <v>296</v>
      </c>
      <c r="AR123" s="40"/>
      <c r="AS123" s="40"/>
      <c r="AT123" s="40"/>
      <c r="AU123" s="40"/>
      <c r="AV123" s="40"/>
      <c r="AW123" s="40"/>
      <c r="AX123" s="40"/>
      <c r="AY123" s="40"/>
      <c r="AZ123" s="40"/>
      <c r="BA123" s="40"/>
      <c r="BB123" s="40"/>
      <c r="BC123" s="67">
        <v>483</v>
      </c>
      <c r="BD123" s="40" t="s">
        <v>91</v>
      </c>
      <c r="BE123" s="40"/>
      <c r="BF123" s="40"/>
      <c r="BG123" s="40"/>
      <c r="BH123" s="44">
        <f t="shared" si="30"/>
        <v>2</v>
      </c>
      <c r="BI123" s="40"/>
      <c r="BJ123" s="48">
        <f t="shared" si="25"/>
        <v>985852</v>
      </c>
      <c r="BK123" s="40" t="s">
        <v>290</v>
      </c>
      <c r="BL123" s="40"/>
      <c r="BM123" s="40"/>
      <c r="BN123" s="40"/>
      <c r="BO123" s="40"/>
      <c r="BP123" s="40"/>
      <c r="BQ123" s="40"/>
      <c r="BR123" s="40"/>
      <c r="BS123" s="40"/>
      <c r="BT123" s="40"/>
      <c r="BU123" s="40"/>
      <c r="BV123" s="40"/>
      <c r="BW123" s="40"/>
      <c r="BX123" s="40"/>
    </row>
    <row r="124" spans="1:76">
      <c r="A124" s="40">
        <v>20120</v>
      </c>
      <c r="B124" s="40">
        <v>1</v>
      </c>
      <c r="C124" s="40"/>
      <c r="D124" s="40"/>
      <c r="E124" s="40"/>
      <c r="F124" s="40" t="s">
        <v>344</v>
      </c>
      <c r="G124" s="40"/>
      <c r="H124" s="40"/>
      <c r="I124" s="40" t="s">
        <v>601</v>
      </c>
      <c r="J124" s="40" t="s">
        <v>87</v>
      </c>
      <c r="K124" s="40" t="s">
        <v>598</v>
      </c>
      <c r="L124" s="40">
        <v>10</v>
      </c>
      <c r="M124" s="40">
        <f>VLOOKUP(L124,'[1]償却率（定額法）'!$B$6:$C$104,2)</f>
        <v>0.1</v>
      </c>
      <c r="N124" s="41">
        <v>43500</v>
      </c>
      <c r="O124" s="41">
        <v>43500</v>
      </c>
      <c r="P124" s="61">
        <f t="shared" si="13"/>
        <v>43500</v>
      </c>
      <c r="Q124" s="44">
        <f t="shared" si="14"/>
        <v>2019</v>
      </c>
      <c r="R124" s="44">
        <f t="shared" si="15"/>
        <v>2</v>
      </c>
      <c r="S124" s="44">
        <f t="shared" si="16"/>
        <v>4</v>
      </c>
      <c r="T124" s="40">
        <f t="shared" si="17"/>
        <v>2018</v>
      </c>
      <c r="U124" s="45">
        <v>1068010</v>
      </c>
      <c r="V124" s="62">
        <v>1</v>
      </c>
      <c r="W124" s="40"/>
      <c r="X124" s="47">
        <f t="shared" si="27"/>
        <v>106801</v>
      </c>
      <c r="Y124" s="47">
        <f t="shared" si="29"/>
        <v>961209</v>
      </c>
      <c r="Z124" s="40"/>
      <c r="AA124" s="40">
        <f t="shared" si="20"/>
        <v>0</v>
      </c>
      <c r="AB124" s="40"/>
      <c r="AC124" s="40"/>
      <c r="AD124" s="40"/>
      <c r="AE124" s="40"/>
      <c r="AF124" s="40"/>
      <c r="AG124" s="40"/>
      <c r="AH124" s="40">
        <f t="shared" si="21"/>
        <v>0</v>
      </c>
      <c r="AI124" s="40"/>
      <c r="AJ124" s="40"/>
      <c r="AK124" s="40"/>
      <c r="AL124" s="40"/>
      <c r="AM124" s="40"/>
      <c r="AN124" s="40"/>
      <c r="AO124" s="64">
        <f t="shared" si="22"/>
        <v>106801</v>
      </c>
      <c r="AP124" s="48">
        <f t="shared" si="28"/>
        <v>854408</v>
      </c>
      <c r="AQ124" s="40" t="s">
        <v>296</v>
      </c>
      <c r="AR124" s="40"/>
      <c r="AS124" s="40"/>
      <c r="AT124" s="40"/>
      <c r="AU124" s="40"/>
      <c r="AV124" s="40"/>
      <c r="AW124" s="40"/>
      <c r="AX124" s="40"/>
      <c r="AY124" s="40"/>
      <c r="AZ124" s="40"/>
      <c r="BA124" s="40"/>
      <c r="BB124" s="40"/>
      <c r="BC124" s="67">
        <v>158</v>
      </c>
      <c r="BD124" s="40" t="s">
        <v>91</v>
      </c>
      <c r="BE124" s="40"/>
      <c r="BF124" s="40"/>
      <c r="BG124" s="40"/>
      <c r="BH124" s="44">
        <f t="shared" si="30"/>
        <v>2</v>
      </c>
      <c r="BI124" s="40"/>
      <c r="BJ124" s="48">
        <f t="shared" si="25"/>
        <v>213602</v>
      </c>
      <c r="BK124" s="40" t="s">
        <v>290</v>
      </c>
      <c r="BL124" s="40"/>
      <c r="BM124" s="40"/>
      <c r="BN124" s="40"/>
      <c r="BO124" s="40"/>
      <c r="BP124" s="40"/>
      <c r="BQ124" s="40"/>
      <c r="BR124" s="40"/>
      <c r="BS124" s="40"/>
      <c r="BT124" s="40"/>
      <c r="BU124" s="40"/>
      <c r="BV124" s="40"/>
      <c r="BW124" s="40"/>
      <c r="BX124" s="40"/>
    </row>
    <row r="125" spans="1:76">
      <c r="A125" s="40">
        <v>20121</v>
      </c>
      <c r="B125" s="40">
        <v>1</v>
      </c>
      <c r="C125" s="40"/>
      <c r="D125" s="40"/>
      <c r="E125" s="40"/>
      <c r="F125" s="40" t="s">
        <v>344</v>
      </c>
      <c r="G125" s="40"/>
      <c r="H125" s="40"/>
      <c r="I125" s="40" t="s">
        <v>602</v>
      </c>
      <c r="J125" s="40" t="s">
        <v>87</v>
      </c>
      <c r="K125" s="40" t="s">
        <v>603</v>
      </c>
      <c r="L125" s="40">
        <v>60</v>
      </c>
      <c r="M125" s="40">
        <f>VLOOKUP(L125,'[1]償却率（定額法）'!$B$6:$C$104,2)</f>
        <v>1.7000000000000001E-2</v>
      </c>
      <c r="N125" s="41">
        <v>43500</v>
      </c>
      <c r="O125" s="41">
        <v>43500</v>
      </c>
      <c r="P125" s="61">
        <f t="shared" si="13"/>
        <v>43500</v>
      </c>
      <c r="Q125" s="44">
        <f t="shared" si="14"/>
        <v>2019</v>
      </c>
      <c r="R125" s="44">
        <f t="shared" si="15"/>
        <v>2</v>
      </c>
      <c r="S125" s="44">
        <f t="shared" si="16"/>
        <v>4</v>
      </c>
      <c r="T125" s="40">
        <f t="shared" si="17"/>
        <v>2018</v>
      </c>
      <c r="U125" s="45">
        <v>4617000</v>
      </c>
      <c r="V125" s="62">
        <v>1</v>
      </c>
      <c r="W125" s="40"/>
      <c r="X125" s="47">
        <f t="shared" si="27"/>
        <v>78489</v>
      </c>
      <c r="Y125" s="47">
        <f t="shared" si="29"/>
        <v>4538511</v>
      </c>
      <c r="Z125" s="40"/>
      <c r="AA125" s="40">
        <f t="shared" si="20"/>
        <v>0</v>
      </c>
      <c r="AB125" s="40"/>
      <c r="AC125" s="40"/>
      <c r="AD125" s="40"/>
      <c r="AE125" s="40"/>
      <c r="AF125" s="40"/>
      <c r="AG125" s="40"/>
      <c r="AH125" s="40">
        <f t="shared" si="21"/>
        <v>0</v>
      </c>
      <c r="AI125" s="40"/>
      <c r="AJ125" s="40"/>
      <c r="AK125" s="40"/>
      <c r="AL125" s="40"/>
      <c r="AM125" s="40"/>
      <c r="AN125" s="40"/>
      <c r="AO125" s="64">
        <f t="shared" si="22"/>
        <v>78489</v>
      </c>
      <c r="AP125" s="48">
        <f t="shared" si="28"/>
        <v>4460022</v>
      </c>
      <c r="AQ125" s="40" t="s">
        <v>296</v>
      </c>
      <c r="AR125" s="40"/>
      <c r="AS125" s="40"/>
      <c r="AT125" s="40"/>
      <c r="AU125" s="40"/>
      <c r="AV125" s="40"/>
      <c r="AW125" s="40"/>
      <c r="AX125" s="40"/>
      <c r="AY125" s="40"/>
      <c r="AZ125" s="40"/>
      <c r="BA125" s="40"/>
      <c r="BB125" s="40"/>
      <c r="BC125" s="67">
        <v>200</v>
      </c>
      <c r="BD125" s="40" t="s">
        <v>91</v>
      </c>
      <c r="BE125" s="40"/>
      <c r="BF125" s="40"/>
      <c r="BG125" s="40"/>
      <c r="BH125" s="44">
        <f t="shared" si="30"/>
        <v>2</v>
      </c>
      <c r="BI125" s="40"/>
      <c r="BJ125" s="48">
        <f t="shared" si="25"/>
        <v>156978</v>
      </c>
      <c r="BK125" s="40" t="s">
        <v>290</v>
      </c>
      <c r="BL125" s="40"/>
      <c r="BM125" s="40"/>
      <c r="BN125" s="40"/>
      <c r="BO125" s="40"/>
      <c r="BP125" s="40"/>
      <c r="BQ125" s="40"/>
      <c r="BR125" s="40"/>
      <c r="BS125" s="40"/>
      <c r="BT125" s="40"/>
      <c r="BU125" s="40"/>
      <c r="BV125" s="40"/>
      <c r="BW125" s="40"/>
      <c r="BX125" s="40"/>
    </row>
    <row r="126" spans="1:76">
      <c r="A126" s="40">
        <v>20122</v>
      </c>
      <c r="B126" s="40">
        <v>1</v>
      </c>
      <c r="C126" s="40"/>
      <c r="D126" s="40"/>
      <c r="E126" s="40" t="s">
        <v>83</v>
      </c>
      <c r="F126" s="40" t="s">
        <v>344</v>
      </c>
      <c r="G126" s="40"/>
      <c r="H126" s="40"/>
      <c r="I126" s="40" t="s">
        <v>604</v>
      </c>
      <c r="J126" s="40" t="s">
        <v>87</v>
      </c>
      <c r="K126" s="40" t="s">
        <v>605</v>
      </c>
      <c r="L126" s="40">
        <v>10</v>
      </c>
      <c r="M126" s="40">
        <f>VLOOKUP(L126,'[1]償却率（定額法）'!$B$6:$C$104,2)</f>
        <v>0.1</v>
      </c>
      <c r="N126" s="41">
        <v>43555</v>
      </c>
      <c r="O126" s="41">
        <v>43555</v>
      </c>
      <c r="P126" s="61">
        <f t="shared" si="13"/>
        <v>43555</v>
      </c>
      <c r="Q126" s="44">
        <f t="shared" si="14"/>
        <v>2019</v>
      </c>
      <c r="R126" s="44">
        <f t="shared" si="15"/>
        <v>3</v>
      </c>
      <c r="S126" s="44">
        <f t="shared" si="16"/>
        <v>31</v>
      </c>
      <c r="T126" s="40">
        <f t="shared" si="17"/>
        <v>2018</v>
      </c>
      <c r="U126" s="45">
        <v>747360</v>
      </c>
      <c r="V126" s="62">
        <v>1</v>
      </c>
      <c r="W126" s="40"/>
      <c r="X126" s="47">
        <f t="shared" si="27"/>
        <v>74736</v>
      </c>
      <c r="Y126" s="47">
        <f t="shared" si="29"/>
        <v>672624</v>
      </c>
      <c r="Z126" s="40"/>
      <c r="AA126" s="40">
        <f t="shared" si="20"/>
        <v>0</v>
      </c>
      <c r="AB126" s="40"/>
      <c r="AC126" s="40"/>
      <c r="AD126" s="40"/>
      <c r="AE126" s="40"/>
      <c r="AF126" s="40"/>
      <c r="AG126" s="40"/>
      <c r="AH126" s="40">
        <f t="shared" si="21"/>
        <v>0</v>
      </c>
      <c r="AI126" s="40"/>
      <c r="AJ126" s="40"/>
      <c r="AK126" s="40"/>
      <c r="AL126" s="40"/>
      <c r="AM126" s="40"/>
      <c r="AN126" s="40"/>
      <c r="AO126" s="64">
        <f t="shared" si="22"/>
        <v>74736</v>
      </c>
      <c r="AP126" s="48">
        <f t="shared" si="28"/>
        <v>597888</v>
      </c>
      <c r="AQ126" s="40" t="s">
        <v>296</v>
      </c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67">
        <v>1</v>
      </c>
      <c r="BD126" s="40" t="s">
        <v>606</v>
      </c>
      <c r="BE126" s="40"/>
      <c r="BF126" s="40"/>
      <c r="BG126" s="40"/>
      <c r="BH126" s="44">
        <f t="shared" si="30"/>
        <v>2</v>
      </c>
      <c r="BI126" s="40"/>
      <c r="BJ126" s="48">
        <f t="shared" si="25"/>
        <v>149472</v>
      </c>
      <c r="BK126" s="40" t="s">
        <v>290</v>
      </c>
      <c r="BL126" s="40"/>
      <c r="BM126" s="40"/>
      <c r="BN126" s="40"/>
      <c r="BO126" s="40"/>
      <c r="BP126" s="40"/>
      <c r="BQ126" s="40"/>
      <c r="BR126" s="40"/>
      <c r="BS126" s="40"/>
      <c r="BT126" s="40"/>
      <c r="BU126" s="40"/>
      <c r="BV126" s="40"/>
      <c r="BW126" s="40"/>
      <c r="BX126" s="40"/>
    </row>
    <row r="127" spans="1:76">
      <c r="A127" s="40">
        <v>20123</v>
      </c>
      <c r="B127" s="40">
        <v>1</v>
      </c>
      <c r="C127" s="40"/>
      <c r="D127" s="40"/>
      <c r="E127" s="40"/>
      <c r="F127" s="40" t="s">
        <v>344</v>
      </c>
      <c r="G127" s="40"/>
      <c r="H127" s="40"/>
      <c r="I127" s="40" t="s">
        <v>607</v>
      </c>
      <c r="J127" s="40" t="s">
        <v>87</v>
      </c>
      <c r="K127" s="40" t="s">
        <v>608</v>
      </c>
      <c r="L127" s="40">
        <v>15</v>
      </c>
      <c r="M127" s="40">
        <f>VLOOKUP(L127,'[1]償却率（定額法）'!$B$6:$C$104,2)</f>
        <v>6.7000000000000004E-2</v>
      </c>
      <c r="N127" s="41">
        <v>43535</v>
      </c>
      <c r="O127" s="41">
        <v>43535</v>
      </c>
      <c r="P127" s="61">
        <f t="shared" si="13"/>
        <v>43535</v>
      </c>
      <c r="Q127" s="44">
        <f t="shared" si="14"/>
        <v>2019</v>
      </c>
      <c r="R127" s="44">
        <f t="shared" si="15"/>
        <v>3</v>
      </c>
      <c r="S127" s="44">
        <f t="shared" si="16"/>
        <v>11</v>
      </c>
      <c r="T127" s="40">
        <f t="shared" si="17"/>
        <v>2018</v>
      </c>
      <c r="U127" s="45">
        <f>89904817+29927854+20256015+11754852</f>
        <v>151843538</v>
      </c>
      <c r="V127" s="62">
        <v>1</v>
      </c>
      <c r="W127" s="40"/>
      <c r="X127" s="47">
        <f t="shared" si="27"/>
        <v>10173517</v>
      </c>
      <c r="Y127" s="47">
        <f t="shared" si="29"/>
        <v>141670021</v>
      </c>
      <c r="Z127" s="40"/>
      <c r="AA127" s="40">
        <f t="shared" si="20"/>
        <v>0</v>
      </c>
      <c r="AB127" s="40"/>
      <c r="AC127" s="40"/>
      <c r="AD127" s="40"/>
      <c r="AE127" s="40"/>
      <c r="AF127" s="40"/>
      <c r="AG127" s="40"/>
      <c r="AH127" s="40">
        <f t="shared" si="21"/>
        <v>0</v>
      </c>
      <c r="AI127" s="40"/>
      <c r="AJ127" s="40"/>
      <c r="AK127" s="40"/>
      <c r="AL127" s="40"/>
      <c r="AM127" s="40"/>
      <c r="AN127" s="40"/>
      <c r="AO127" s="64">
        <f t="shared" si="22"/>
        <v>10173517</v>
      </c>
      <c r="AP127" s="48">
        <f t="shared" si="28"/>
        <v>131496504</v>
      </c>
      <c r="AQ127" s="40" t="s">
        <v>336</v>
      </c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  <c r="BC127" s="67">
        <v>1</v>
      </c>
      <c r="BD127" s="40" t="s">
        <v>594</v>
      </c>
      <c r="BE127" s="40"/>
      <c r="BF127" s="40"/>
      <c r="BG127" s="40"/>
      <c r="BH127" s="44">
        <f t="shared" si="30"/>
        <v>2</v>
      </c>
      <c r="BI127" s="40"/>
      <c r="BJ127" s="48">
        <f t="shared" si="25"/>
        <v>20347034</v>
      </c>
      <c r="BK127" s="40" t="s">
        <v>290</v>
      </c>
      <c r="BL127" s="40"/>
      <c r="BM127" s="40"/>
      <c r="BN127" s="40"/>
      <c r="BO127" s="40"/>
      <c r="BP127" s="40"/>
      <c r="BQ127" s="40"/>
      <c r="BR127" s="40"/>
      <c r="BS127" s="40"/>
      <c r="BT127" s="40"/>
      <c r="BU127" s="40"/>
      <c r="BV127" s="40"/>
      <c r="BW127" s="40"/>
      <c r="BX127" s="40"/>
    </row>
    <row r="128" spans="1:76">
      <c r="A128" s="40">
        <v>20124</v>
      </c>
      <c r="B128" s="40">
        <v>1</v>
      </c>
      <c r="C128" s="40"/>
      <c r="D128" s="40"/>
      <c r="E128" s="40"/>
      <c r="F128" s="40" t="s">
        <v>344</v>
      </c>
      <c r="G128" s="40"/>
      <c r="H128" s="40"/>
      <c r="I128" s="40" t="s">
        <v>609</v>
      </c>
      <c r="J128" s="40" t="s">
        <v>87</v>
      </c>
      <c r="K128" s="40" t="s">
        <v>608</v>
      </c>
      <c r="L128" s="40">
        <v>15</v>
      </c>
      <c r="M128" s="40">
        <f>VLOOKUP(L128,'[1]償却率（定額法）'!$B$6:$C$104,2)</f>
        <v>6.7000000000000004E-2</v>
      </c>
      <c r="N128" s="41">
        <v>43553</v>
      </c>
      <c r="O128" s="41">
        <v>43553</v>
      </c>
      <c r="P128" s="61">
        <f t="shared" si="13"/>
        <v>43553</v>
      </c>
      <c r="Q128" s="44">
        <f t="shared" si="14"/>
        <v>2019</v>
      </c>
      <c r="R128" s="44">
        <f t="shared" si="15"/>
        <v>3</v>
      </c>
      <c r="S128" s="44">
        <f t="shared" si="16"/>
        <v>29</v>
      </c>
      <c r="T128" s="40">
        <f t="shared" si="17"/>
        <v>2018</v>
      </c>
      <c r="U128" s="45">
        <v>82855498</v>
      </c>
      <c r="V128" s="62">
        <v>1</v>
      </c>
      <c r="W128" s="40"/>
      <c r="X128" s="47">
        <f t="shared" si="27"/>
        <v>5551318</v>
      </c>
      <c r="Y128" s="47">
        <f t="shared" si="29"/>
        <v>77304180</v>
      </c>
      <c r="Z128" s="40"/>
      <c r="AA128" s="40">
        <f t="shared" si="20"/>
        <v>0</v>
      </c>
      <c r="AB128" s="40"/>
      <c r="AC128" s="40"/>
      <c r="AD128" s="40"/>
      <c r="AE128" s="40"/>
      <c r="AF128" s="40"/>
      <c r="AG128" s="40"/>
      <c r="AH128" s="40">
        <f t="shared" si="21"/>
        <v>0</v>
      </c>
      <c r="AI128" s="40"/>
      <c r="AJ128" s="40"/>
      <c r="AK128" s="40"/>
      <c r="AL128" s="40"/>
      <c r="AM128" s="40"/>
      <c r="AN128" s="40"/>
      <c r="AO128" s="64">
        <f t="shared" si="22"/>
        <v>5551318</v>
      </c>
      <c r="AP128" s="48">
        <f t="shared" si="28"/>
        <v>71752862</v>
      </c>
      <c r="AQ128" s="40" t="s">
        <v>336</v>
      </c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67">
        <v>1</v>
      </c>
      <c r="BD128" s="40" t="s">
        <v>594</v>
      </c>
      <c r="BE128" s="40"/>
      <c r="BF128" s="40"/>
      <c r="BG128" s="40"/>
      <c r="BH128" s="44">
        <f t="shared" si="30"/>
        <v>2</v>
      </c>
      <c r="BI128" s="40"/>
      <c r="BJ128" s="48">
        <f t="shared" si="25"/>
        <v>11102636</v>
      </c>
      <c r="BK128" s="40" t="s">
        <v>290</v>
      </c>
      <c r="BL128" s="40"/>
      <c r="BM128" s="40"/>
      <c r="BN128" s="40"/>
      <c r="BO128" s="40"/>
      <c r="BP128" s="40"/>
      <c r="BQ128" s="40"/>
      <c r="BR128" s="40"/>
      <c r="BS128" s="40"/>
      <c r="BT128" s="40"/>
      <c r="BU128" s="40"/>
      <c r="BV128" s="40"/>
      <c r="BW128" s="40"/>
      <c r="BX128" s="40"/>
    </row>
    <row r="129" spans="1:76">
      <c r="A129" s="40">
        <v>20125</v>
      </c>
      <c r="B129" s="40">
        <v>1</v>
      </c>
      <c r="C129" s="40"/>
      <c r="D129" s="40"/>
      <c r="E129" s="40"/>
      <c r="F129" s="40" t="s">
        <v>344</v>
      </c>
      <c r="G129" s="40"/>
      <c r="H129" s="40"/>
      <c r="I129" s="40" t="s">
        <v>610</v>
      </c>
      <c r="J129" s="40" t="s">
        <v>87</v>
      </c>
      <c r="K129" s="40" t="s">
        <v>592</v>
      </c>
      <c r="L129" s="40">
        <v>50</v>
      </c>
      <c r="M129" s="40">
        <f>VLOOKUP(L129,'[1]償却率（定額法）'!$B$6:$C$104,2)</f>
        <v>0.02</v>
      </c>
      <c r="N129" s="41">
        <v>43518</v>
      </c>
      <c r="O129" s="41">
        <v>43518</v>
      </c>
      <c r="P129" s="61">
        <f t="shared" si="13"/>
        <v>43518</v>
      </c>
      <c r="Q129" s="44">
        <f t="shared" si="14"/>
        <v>2019</v>
      </c>
      <c r="R129" s="44">
        <f t="shared" si="15"/>
        <v>2</v>
      </c>
      <c r="S129" s="44">
        <f t="shared" si="16"/>
        <v>22</v>
      </c>
      <c r="T129" s="40">
        <f t="shared" si="17"/>
        <v>2018</v>
      </c>
      <c r="U129" s="45">
        <v>60150600</v>
      </c>
      <c r="V129" s="62">
        <v>1</v>
      </c>
      <c r="W129" s="40"/>
      <c r="X129" s="47">
        <f t="shared" si="27"/>
        <v>1203012</v>
      </c>
      <c r="Y129" s="47">
        <f t="shared" si="29"/>
        <v>58947588</v>
      </c>
      <c r="Z129" s="40"/>
      <c r="AA129" s="40">
        <f t="shared" si="20"/>
        <v>0</v>
      </c>
      <c r="AB129" s="40"/>
      <c r="AC129" s="40"/>
      <c r="AD129" s="40"/>
      <c r="AE129" s="40"/>
      <c r="AF129" s="40"/>
      <c r="AG129" s="40"/>
      <c r="AH129" s="40">
        <f t="shared" si="21"/>
        <v>0</v>
      </c>
      <c r="AI129" s="40"/>
      <c r="AJ129" s="40"/>
      <c r="AK129" s="40"/>
      <c r="AL129" s="40"/>
      <c r="AM129" s="40"/>
      <c r="AN129" s="40"/>
      <c r="AO129" s="64">
        <f t="shared" si="22"/>
        <v>1203012</v>
      </c>
      <c r="AP129" s="48">
        <f t="shared" si="28"/>
        <v>57744576</v>
      </c>
      <c r="AQ129" s="40" t="s">
        <v>336</v>
      </c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67">
        <v>4830</v>
      </c>
      <c r="BD129" s="40" t="s">
        <v>91</v>
      </c>
      <c r="BE129" s="40"/>
      <c r="BF129" s="40"/>
      <c r="BG129" s="40"/>
      <c r="BH129" s="44">
        <f t="shared" si="30"/>
        <v>2</v>
      </c>
      <c r="BI129" s="40"/>
      <c r="BJ129" s="48">
        <f t="shared" si="25"/>
        <v>2406024</v>
      </c>
      <c r="BK129" s="40" t="s">
        <v>290</v>
      </c>
      <c r="BL129" s="40"/>
      <c r="BM129" s="40"/>
      <c r="BN129" s="40"/>
      <c r="BO129" s="40"/>
      <c r="BP129" s="40"/>
      <c r="BQ129" s="40"/>
      <c r="BR129" s="40"/>
      <c r="BS129" s="40"/>
      <c r="BT129" s="40"/>
      <c r="BU129" s="40"/>
      <c r="BV129" s="40"/>
      <c r="BW129" s="40"/>
      <c r="BX129" s="40"/>
    </row>
    <row r="130" spans="1:76">
      <c r="A130" s="40">
        <v>20126</v>
      </c>
      <c r="B130" s="40">
        <v>1</v>
      </c>
      <c r="C130" s="40"/>
      <c r="D130" s="40"/>
      <c r="E130" s="40"/>
      <c r="F130" s="40" t="s">
        <v>344</v>
      </c>
      <c r="G130" s="40"/>
      <c r="H130" s="40"/>
      <c r="I130" s="40" t="s">
        <v>611</v>
      </c>
      <c r="J130" s="40"/>
      <c r="K130" s="40" t="s">
        <v>612</v>
      </c>
      <c r="L130" s="40">
        <v>60</v>
      </c>
      <c r="M130" s="40">
        <f>VLOOKUP(L130,'[1]償却率（定額法）'!$B$6:$C$104,2)</f>
        <v>1.7000000000000001E-2</v>
      </c>
      <c r="N130" s="41">
        <v>43823</v>
      </c>
      <c r="O130" s="41">
        <v>43823</v>
      </c>
      <c r="P130" s="61">
        <f t="shared" si="13"/>
        <v>43823</v>
      </c>
      <c r="Q130" s="44">
        <f t="shared" si="14"/>
        <v>2019</v>
      </c>
      <c r="R130" s="44">
        <f t="shared" si="15"/>
        <v>12</v>
      </c>
      <c r="S130" s="44">
        <f t="shared" si="16"/>
        <v>24</v>
      </c>
      <c r="T130" s="40">
        <f t="shared" si="17"/>
        <v>2019</v>
      </c>
      <c r="U130" s="45">
        <v>21374826</v>
      </c>
      <c r="V130" s="62">
        <v>1</v>
      </c>
      <c r="W130" s="40"/>
      <c r="X130" s="47">
        <f t="shared" si="27"/>
        <v>0</v>
      </c>
      <c r="Y130" s="47">
        <f t="shared" si="29"/>
        <v>21374826</v>
      </c>
      <c r="Z130" s="40"/>
      <c r="AA130" s="40">
        <f t="shared" si="20"/>
        <v>0</v>
      </c>
      <c r="AB130" s="40"/>
      <c r="AC130" s="40"/>
      <c r="AD130" s="40"/>
      <c r="AE130" s="40"/>
      <c r="AF130" s="40"/>
      <c r="AG130" s="40"/>
      <c r="AH130" s="40">
        <f t="shared" si="21"/>
        <v>0</v>
      </c>
      <c r="AI130" s="40"/>
      <c r="AJ130" s="40"/>
      <c r="AK130" s="40"/>
      <c r="AL130" s="40"/>
      <c r="AM130" s="40"/>
      <c r="AN130" s="40"/>
      <c r="AO130" s="64">
        <f t="shared" si="22"/>
        <v>363372</v>
      </c>
      <c r="AP130" s="48">
        <f t="shared" si="28"/>
        <v>21011454</v>
      </c>
      <c r="AQ130" s="40" t="s">
        <v>296</v>
      </c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67">
        <v>311</v>
      </c>
      <c r="BD130" s="40" t="s">
        <v>91</v>
      </c>
      <c r="BE130" s="40"/>
      <c r="BF130" s="40"/>
      <c r="BG130" s="40"/>
      <c r="BH130" s="44">
        <f t="shared" si="30"/>
        <v>1</v>
      </c>
      <c r="BI130" s="40"/>
      <c r="BJ130" s="48">
        <f t="shared" si="25"/>
        <v>363372</v>
      </c>
      <c r="BK130" s="40" t="s">
        <v>290</v>
      </c>
      <c r="BL130" s="40"/>
      <c r="BM130" s="40"/>
      <c r="BN130" s="40"/>
      <c r="BO130" s="40"/>
      <c r="BP130" s="40"/>
      <c r="BQ130" s="40"/>
      <c r="BR130" s="40"/>
      <c r="BS130" s="40"/>
      <c r="BT130" s="40"/>
      <c r="BU130" s="40"/>
      <c r="BV130" s="40"/>
      <c r="BW130" s="40"/>
      <c r="BX130" s="40"/>
    </row>
    <row r="131" spans="1:76">
      <c r="A131" s="40">
        <v>20127</v>
      </c>
      <c r="B131" s="40">
        <v>1</v>
      </c>
      <c r="C131" s="40"/>
      <c r="D131" s="40"/>
      <c r="E131" s="40"/>
      <c r="F131" s="40" t="s">
        <v>344</v>
      </c>
      <c r="G131" s="40"/>
      <c r="H131" s="40"/>
      <c r="I131" s="40" t="s">
        <v>613</v>
      </c>
      <c r="J131" s="40"/>
      <c r="K131" s="40" t="s">
        <v>614</v>
      </c>
      <c r="L131" s="40">
        <v>30</v>
      </c>
      <c r="M131" s="40">
        <f>VLOOKUP(L131,'[1]償却率（定額法）'!$B$6:$C$104,2)</f>
        <v>3.4000000000000002E-2</v>
      </c>
      <c r="N131" s="41">
        <v>43810</v>
      </c>
      <c r="O131" s="41">
        <v>43810</v>
      </c>
      <c r="P131" s="61">
        <f t="shared" si="13"/>
        <v>43810</v>
      </c>
      <c r="Q131" s="44">
        <f t="shared" si="14"/>
        <v>2019</v>
      </c>
      <c r="R131" s="44">
        <f t="shared" si="15"/>
        <v>12</v>
      </c>
      <c r="S131" s="44">
        <f t="shared" si="16"/>
        <v>11</v>
      </c>
      <c r="T131" s="40">
        <f t="shared" si="17"/>
        <v>2019</v>
      </c>
      <c r="U131" s="45">
        <v>2057000</v>
      </c>
      <c r="V131" s="62">
        <v>1</v>
      </c>
      <c r="W131" s="40"/>
      <c r="X131" s="47">
        <f t="shared" si="27"/>
        <v>0</v>
      </c>
      <c r="Y131" s="47">
        <f t="shared" si="29"/>
        <v>2057000</v>
      </c>
      <c r="Z131" s="40"/>
      <c r="AA131" s="40">
        <f t="shared" si="20"/>
        <v>0</v>
      </c>
      <c r="AB131" s="40"/>
      <c r="AC131" s="40"/>
      <c r="AD131" s="40"/>
      <c r="AE131" s="40"/>
      <c r="AF131" s="40"/>
      <c r="AG131" s="40"/>
      <c r="AH131" s="40">
        <f t="shared" si="21"/>
        <v>0</v>
      </c>
      <c r="AI131" s="40"/>
      <c r="AJ131" s="40"/>
      <c r="AK131" s="40"/>
      <c r="AL131" s="40"/>
      <c r="AM131" s="40"/>
      <c r="AN131" s="40"/>
      <c r="AO131" s="64">
        <f t="shared" si="22"/>
        <v>69938</v>
      </c>
      <c r="AP131" s="48">
        <f t="shared" si="28"/>
        <v>1987062</v>
      </c>
      <c r="AQ131" s="40" t="s">
        <v>296</v>
      </c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67">
        <v>1</v>
      </c>
      <c r="BD131" s="40" t="s">
        <v>594</v>
      </c>
      <c r="BE131" s="40"/>
      <c r="BF131" s="40"/>
      <c r="BG131" s="40"/>
      <c r="BH131" s="44">
        <f t="shared" si="30"/>
        <v>1</v>
      </c>
      <c r="BI131" s="40"/>
      <c r="BJ131" s="48">
        <f t="shared" si="25"/>
        <v>69938</v>
      </c>
      <c r="BK131" s="40" t="s">
        <v>290</v>
      </c>
      <c r="BL131" s="40"/>
      <c r="BM131" s="40"/>
      <c r="BN131" s="40"/>
      <c r="BO131" s="40"/>
      <c r="BP131" s="40"/>
      <c r="BQ131" s="40"/>
      <c r="BR131" s="40"/>
      <c r="BS131" s="40"/>
      <c r="BT131" s="40"/>
      <c r="BU131" s="40"/>
      <c r="BV131" s="40"/>
      <c r="BW131" s="40"/>
      <c r="BX131" s="40"/>
    </row>
    <row r="132" spans="1:76">
      <c r="A132" s="40">
        <v>20128</v>
      </c>
      <c r="B132" s="40">
        <v>1</v>
      </c>
      <c r="C132" s="40"/>
      <c r="D132" s="40"/>
      <c r="E132" s="40"/>
      <c r="F132" s="40" t="s">
        <v>344</v>
      </c>
      <c r="G132" s="40"/>
      <c r="H132" s="40"/>
      <c r="I132" s="40" t="s">
        <v>615</v>
      </c>
      <c r="J132" s="40"/>
      <c r="K132" s="40" t="s">
        <v>608</v>
      </c>
      <c r="L132" s="40">
        <v>15</v>
      </c>
      <c r="M132" s="40">
        <f>VLOOKUP(L132,'[1]償却率（定額法）'!$B$6:$C$104,2)</f>
        <v>6.7000000000000004E-2</v>
      </c>
      <c r="N132" s="41">
        <v>43921</v>
      </c>
      <c r="O132" s="41">
        <v>43921</v>
      </c>
      <c r="P132" s="61">
        <f t="shared" si="13"/>
        <v>43921</v>
      </c>
      <c r="Q132" s="44">
        <f t="shared" si="14"/>
        <v>2020</v>
      </c>
      <c r="R132" s="44">
        <f t="shared" si="15"/>
        <v>3</v>
      </c>
      <c r="S132" s="44">
        <f t="shared" si="16"/>
        <v>31</v>
      </c>
      <c r="T132" s="40">
        <f t="shared" si="17"/>
        <v>2019</v>
      </c>
      <c r="U132" s="45">
        <v>3574171</v>
      </c>
      <c r="V132" s="62">
        <v>1</v>
      </c>
      <c r="W132" s="40"/>
      <c r="X132" s="47">
        <f t="shared" si="27"/>
        <v>0</v>
      </c>
      <c r="Y132" s="47">
        <f t="shared" si="29"/>
        <v>3574171</v>
      </c>
      <c r="Z132" s="40"/>
      <c r="AA132" s="40">
        <f t="shared" si="20"/>
        <v>0</v>
      </c>
      <c r="AB132" s="40"/>
      <c r="AC132" s="40"/>
      <c r="AD132" s="40"/>
      <c r="AE132" s="40"/>
      <c r="AF132" s="40"/>
      <c r="AG132" s="40"/>
      <c r="AH132" s="40">
        <f t="shared" si="21"/>
        <v>0</v>
      </c>
      <c r="AI132" s="40"/>
      <c r="AJ132" s="40"/>
      <c r="AK132" s="40"/>
      <c r="AL132" s="40"/>
      <c r="AM132" s="40"/>
      <c r="AN132" s="40"/>
      <c r="AO132" s="64">
        <f t="shared" si="22"/>
        <v>239469</v>
      </c>
      <c r="AP132" s="48">
        <f t="shared" si="28"/>
        <v>3334702</v>
      </c>
      <c r="AQ132" s="40" t="s">
        <v>296</v>
      </c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  <c r="BC132" s="67">
        <v>30</v>
      </c>
      <c r="BD132" s="40" t="s">
        <v>616</v>
      </c>
      <c r="BE132" s="40"/>
      <c r="BF132" s="40"/>
      <c r="BG132" s="40"/>
      <c r="BH132" s="44">
        <f t="shared" si="30"/>
        <v>1</v>
      </c>
      <c r="BI132" s="40"/>
      <c r="BJ132" s="48">
        <f t="shared" si="25"/>
        <v>239469</v>
      </c>
      <c r="BK132" s="40" t="s">
        <v>290</v>
      </c>
      <c r="BL132" s="40"/>
      <c r="BM132" s="40"/>
      <c r="BN132" s="40"/>
      <c r="BO132" s="40"/>
      <c r="BP132" s="40"/>
      <c r="BQ132" s="40"/>
      <c r="BR132" s="40"/>
      <c r="BS132" s="40"/>
      <c r="BT132" s="40"/>
      <c r="BU132" s="40"/>
      <c r="BV132" s="40"/>
      <c r="BW132" s="40"/>
      <c r="BX132" s="40"/>
    </row>
    <row r="133" spans="1:76">
      <c r="A133" s="40">
        <v>20129</v>
      </c>
      <c r="B133" s="40">
        <v>1</v>
      </c>
      <c r="C133" s="40"/>
      <c r="D133" s="40"/>
      <c r="E133" s="40"/>
      <c r="F133" s="40" t="s">
        <v>344</v>
      </c>
      <c r="G133" s="40"/>
      <c r="H133" s="40"/>
      <c r="I133" s="40" t="s">
        <v>617</v>
      </c>
      <c r="J133" s="40"/>
      <c r="K133" s="40" t="s">
        <v>608</v>
      </c>
      <c r="L133" s="40">
        <v>15</v>
      </c>
      <c r="M133" s="40">
        <f>VLOOKUP(L133,'[1]償却率（定額法）'!$B$6:$C$104,2)</f>
        <v>6.7000000000000004E-2</v>
      </c>
      <c r="N133" s="41">
        <v>43921</v>
      </c>
      <c r="O133" s="41">
        <v>43921</v>
      </c>
      <c r="P133" s="61">
        <f t="shared" ref="P133:P145" si="31">IF(O133="",N133,O133)</f>
        <v>43921</v>
      </c>
      <c r="Q133" s="44">
        <f t="shared" ref="Q133:Q145" si="32">YEAR(P133)</f>
        <v>2020</v>
      </c>
      <c r="R133" s="44">
        <f t="shared" ref="R133:R145" si="33">MONTH(P133)</f>
        <v>3</v>
      </c>
      <c r="S133" s="44">
        <f t="shared" ref="S133:S141" si="34">DAY(N133)</f>
        <v>31</v>
      </c>
      <c r="T133" s="40">
        <f t="shared" ref="T133:T145" si="35">IF(Q133=1900,"",IF(R133&lt;4,Q133-1,Q133))</f>
        <v>2019</v>
      </c>
      <c r="U133" s="45">
        <v>4765562</v>
      </c>
      <c r="V133" s="62">
        <v>1</v>
      </c>
      <c r="W133" s="40"/>
      <c r="X133" s="47">
        <f t="shared" si="27"/>
        <v>0</v>
      </c>
      <c r="Y133" s="47">
        <f t="shared" si="29"/>
        <v>4765562</v>
      </c>
      <c r="Z133" s="40"/>
      <c r="AA133" s="40">
        <f t="shared" ref="AA133:AA142" si="36">SUM(AB133:AG133)</f>
        <v>0</v>
      </c>
      <c r="AB133" s="40"/>
      <c r="AC133" s="40"/>
      <c r="AD133" s="40"/>
      <c r="AE133" s="40"/>
      <c r="AF133" s="40"/>
      <c r="AG133" s="40"/>
      <c r="AH133" s="40">
        <f t="shared" ref="AH133:AH142" si="37">SUM(AI133:AN133)</f>
        <v>0</v>
      </c>
      <c r="AI133" s="40"/>
      <c r="AJ133" s="40"/>
      <c r="AK133" s="40"/>
      <c r="AL133" s="40"/>
      <c r="AM133" s="40"/>
      <c r="AN133" s="40"/>
      <c r="AO133" s="64">
        <f t="shared" ref="AO133:AO145" si="38">IF(T133&gt;=$O$1,0,IF(Y133=1,0,ROUND(U133*M133,0)))</f>
        <v>319293</v>
      </c>
      <c r="AP133" s="48">
        <f t="shared" si="28"/>
        <v>4446269</v>
      </c>
      <c r="AQ133" s="40" t="s">
        <v>296</v>
      </c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67">
        <v>40</v>
      </c>
      <c r="BD133" s="40" t="s">
        <v>616</v>
      </c>
      <c r="BE133" s="40"/>
      <c r="BF133" s="40"/>
      <c r="BG133" s="40"/>
      <c r="BH133" s="44">
        <f t="shared" si="30"/>
        <v>1</v>
      </c>
      <c r="BI133" s="40"/>
      <c r="BJ133" s="48">
        <f t="shared" ref="BJ133:BJ145" si="39">U133-AP133</f>
        <v>319293</v>
      </c>
      <c r="BK133" s="40" t="s">
        <v>290</v>
      </c>
      <c r="BL133" s="40"/>
      <c r="BM133" s="40"/>
      <c r="BN133" s="40"/>
      <c r="BO133" s="40"/>
      <c r="BP133" s="40"/>
      <c r="BQ133" s="40"/>
      <c r="BR133" s="40"/>
      <c r="BS133" s="40"/>
      <c r="BT133" s="40"/>
      <c r="BU133" s="40"/>
      <c r="BV133" s="40"/>
      <c r="BW133" s="40"/>
      <c r="BX133" s="40"/>
    </row>
    <row r="134" spans="1:76">
      <c r="A134" s="40">
        <v>20130</v>
      </c>
      <c r="B134" s="40">
        <v>1</v>
      </c>
      <c r="C134" s="40"/>
      <c r="D134" s="40"/>
      <c r="E134" s="40"/>
      <c r="F134" s="40" t="s">
        <v>344</v>
      </c>
      <c r="G134" s="40"/>
      <c r="H134" s="40"/>
      <c r="I134" s="40" t="s">
        <v>618</v>
      </c>
      <c r="J134" s="40"/>
      <c r="K134" s="40" t="s">
        <v>608</v>
      </c>
      <c r="L134" s="40">
        <v>15</v>
      </c>
      <c r="M134" s="40">
        <f>VLOOKUP(L134,'[1]償却率（定額法）'!$B$6:$C$104,2)</f>
        <v>6.7000000000000004E-2</v>
      </c>
      <c r="N134" s="41">
        <v>43921</v>
      </c>
      <c r="O134" s="41">
        <v>43921</v>
      </c>
      <c r="P134" s="61">
        <f t="shared" si="31"/>
        <v>43921</v>
      </c>
      <c r="Q134" s="44">
        <f t="shared" si="32"/>
        <v>2020</v>
      </c>
      <c r="R134" s="44">
        <f t="shared" si="33"/>
        <v>3</v>
      </c>
      <c r="S134" s="44">
        <f t="shared" si="34"/>
        <v>31</v>
      </c>
      <c r="T134" s="40">
        <f t="shared" si="35"/>
        <v>2019</v>
      </c>
      <c r="U134" s="45">
        <v>1692268</v>
      </c>
      <c r="V134" s="62">
        <v>1</v>
      </c>
      <c r="W134" s="40"/>
      <c r="X134" s="47">
        <f t="shared" si="27"/>
        <v>0</v>
      </c>
      <c r="Y134" s="47">
        <f t="shared" si="29"/>
        <v>1692268</v>
      </c>
      <c r="Z134" s="40"/>
      <c r="AA134" s="40">
        <f t="shared" si="36"/>
        <v>0</v>
      </c>
      <c r="AB134" s="40"/>
      <c r="AC134" s="40"/>
      <c r="AD134" s="40"/>
      <c r="AE134" s="40"/>
      <c r="AF134" s="40"/>
      <c r="AG134" s="40"/>
      <c r="AH134" s="40">
        <f t="shared" si="37"/>
        <v>0</v>
      </c>
      <c r="AI134" s="40"/>
      <c r="AJ134" s="40"/>
      <c r="AK134" s="40"/>
      <c r="AL134" s="40"/>
      <c r="AM134" s="40"/>
      <c r="AN134" s="40"/>
      <c r="AO134" s="64">
        <f t="shared" si="38"/>
        <v>113382</v>
      </c>
      <c r="AP134" s="48">
        <f t="shared" si="28"/>
        <v>1578886</v>
      </c>
      <c r="AQ134" s="40" t="s">
        <v>296</v>
      </c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67">
        <v>6</v>
      </c>
      <c r="BD134" s="40" t="s">
        <v>616</v>
      </c>
      <c r="BE134" s="40"/>
      <c r="BF134" s="40"/>
      <c r="BG134" s="40"/>
      <c r="BH134" s="44">
        <f t="shared" si="30"/>
        <v>1</v>
      </c>
      <c r="BI134" s="40"/>
      <c r="BJ134" s="48">
        <f t="shared" si="39"/>
        <v>113382</v>
      </c>
      <c r="BK134" s="40" t="s">
        <v>290</v>
      </c>
      <c r="BL134" s="40"/>
      <c r="BM134" s="40"/>
      <c r="BN134" s="40"/>
      <c r="BO134" s="40"/>
      <c r="BP134" s="40"/>
      <c r="BQ134" s="40"/>
      <c r="BR134" s="40"/>
      <c r="BS134" s="40"/>
      <c r="BT134" s="40"/>
      <c r="BU134" s="40"/>
      <c r="BV134" s="40"/>
      <c r="BW134" s="40"/>
      <c r="BX134" s="40"/>
    </row>
    <row r="135" spans="1:76">
      <c r="A135" s="40">
        <v>20131</v>
      </c>
      <c r="B135" s="40">
        <v>1</v>
      </c>
      <c r="C135" s="40"/>
      <c r="D135" s="40"/>
      <c r="E135" s="40"/>
      <c r="F135" s="40" t="s">
        <v>344</v>
      </c>
      <c r="G135" s="40"/>
      <c r="H135" s="40"/>
      <c r="I135" s="40" t="s">
        <v>619</v>
      </c>
      <c r="J135" s="40"/>
      <c r="K135" s="40" t="s">
        <v>620</v>
      </c>
      <c r="L135" s="40">
        <v>7</v>
      </c>
      <c r="M135" s="40">
        <f>VLOOKUP(L135,'[1]償却率（定額法）'!$B$6:$C$104,2)</f>
        <v>0.14299999999999999</v>
      </c>
      <c r="N135" s="41">
        <v>43920</v>
      </c>
      <c r="O135" s="41">
        <v>43920</v>
      </c>
      <c r="P135" s="61">
        <f t="shared" si="31"/>
        <v>43920</v>
      </c>
      <c r="Q135" s="44">
        <f t="shared" si="32"/>
        <v>2020</v>
      </c>
      <c r="R135" s="44">
        <f t="shared" si="33"/>
        <v>3</v>
      </c>
      <c r="S135" s="44">
        <f t="shared" si="34"/>
        <v>30</v>
      </c>
      <c r="T135" s="40">
        <f t="shared" si="35"/>
        <v>2019</v>
      </c>
      <c r="U135" s="45">
        <v>2497000</v>
      </c>
      <c r="V135" s="62">
        <v>1</v>
      </c>
      <c r="W135" s="40"/>
      <c r="X135" s="47">
        <f t="shared" si="27"/>
        <v>0</v>
      </c>
      <c r="Y135" s="47">
        <f t="shared" si="29"/>
        <v>2497000</v>
      </c>
      <c r="Z135" s="40"/>
      <c r="AA135" s="40">
        <f t="shared" si="36"/>
        <v>0</v>
      </c>
      <c r="AB135" s="40"/>
      <c r="AC135" s="40"/>
      <c r="AD135" s="40"/>
      <c r="AE135" s="40"/>
      <c r="AF135" s="40"/>
      <c r="AG135" s="40"/>
      <c r="AH135" s="40">
        <f t="shared" si="37"/>
        <v>0</v>
      </c>
      <c r="AI135" s="40"/>
      <c r="AJ135" s="40"/>
      <c r="AK135" s="40"/>
      <c r="AL135" s="40"/>
      <c r="AM135" s="40"/>
      <c r="AN135" s="40"/>
      <c r="AO135" s="64">
        <f t="shared" si="38"/>
        <v>357071</v>
      </c>
      <c r="AP135" s="48">
        <f t="shared" si="28"/>
        <v>2139929</v>
      </c>
      <c r="AQ135" s="40" t="s">
        <v>296</v>
      </c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67">
        <v>1</v>
      </c>
      <c r="BD135" s="40" t="s">
        <v>594</v>
      </c>
      <c r="BE135" s="40"/>
      <c r="BF135" s="40"/>
      <c r="BG135" s="40"/>
      <c r="BH135" s="44">
        <f t="shared" si="30"/>
        <v>1</v>
      </c>
      <c r="BI135" s="40"/>
      <c r="BJ135" s="48">
        <f t="shared" si="39"/>
        <v>357071</v>
      </c>
      <c r="BK135" s="40" t="s">
        <v>290</v>
      </c>
      <c r="BL135" s="40"/>
      <c r="BM135" s="40"/>
      <c r="BN135" s="40"/>
      <c r="BO135" s="40"/>
      <c r="BP135" s="40"/>
      <c r="BQ135" s="40"/>
      <c r="BR135" s="40"/>
      <c r="BS135" s="40"/>
      <c r="BT135" s="40"/>
      <c r="BU135" s="40"/>
      <c r="BV135" s="40"/>
      <c r="BW135" s="40"/>
      <c r="BX135" s="40"/>
    </row>
    <row r="136" spans="1:76">
      <c r="A136" s="40">
        <v>20132</v>
      </c>
      <c r="B136" s="40">
        <v>1</v>
      </c>
      <c r="C136" s="40"/>
      <c r="D136" s="40"/>
      <c r="E136" s="40"/>
      <c r="F136" s="40" t="s">
        <v>344</v>
      </c>
      <c r="G136" s="40"/>
      <c r="H136" s="40"/>
      <c r="I136" s="40" t="s">
        <v>607</v>
      </c>
      <c r="J136" s="40"/>
      <c r="K136" s="40" t="s">
        <v>621</v>
      </c>
      <c r="L136" s="40">
        <v>15</v>
      </c>
      <c r="M136" s="40">
        <f>VLOOKUP(L136,'[1]償却率（定額法）'!$B$6:$C$104,2)</f>
        <v>6.7000000000000004E-2</v>
      </c>
      <c r="N136" s="41">
        <v>43899</v>
      </c>
      <c r="O136" s="41">
        <v>43899</v>
      </c>
      <c r="P136" s="61">
        <f t="shared" si="31"/>
        <v>43899</v>
      </c>
      <c r="Q136" s="44">
        <f t="shared" si="32"/>
        <v>2020</v>
      </c>
      <c r="R136" s="44">
        <f t="shared" si="33"/>
        <v>3</v>
      </c>
      <c r="S136" s="44">
        <f t="shared" si="34"/>
        <v>9</v>
      </c>
      <c r="T136" s="40">
        <f t="shared" si="35"/>
        <v>2019</v>
      </c>
      <c r="U136" s="45">
        <v>25251259</v>
      </c>
      <c r="V136" s="62">
        <v>1</v>
      </c>
      <c r="W136" s="40"/>
      <c r="X136" s="47">
        <f t="shared" si="27"/>
        <v>0</v>
      </c>
      <c r="Y136" s="47">
        <f t="shared" si="29"/>
        <v>25251259</v>
      </c>
      <c r="Z136" s="40"/>
      <c r="AA136" s="40">
        <f t="shared" si="36"/>
        <v>0</v>
      </c>
      <c r="AB136" s="40"/>
      <c r="AC136" s="40"/>
      <c r="AD136" s="40"/>
      <c r="AE136" s="40"/>
      <c r="AF136" s="40"/>
      <c r="AG136" s="40"/>
      <c r="AH136" s="40">
        <f t="shared" si="37"/>
        <v>0</v>
      </c>
      <c r="AI136" s="40"/>
      <c r="AJ136" s="40"/>
      <c r="AK136" s="40"/>
      <c r="AL136" s="40"/>
      <c r="AM136" s="40"/>
      <c r="AN136" s="40"/>
      <c r="AO136" s="64">
        <f t="shared" si="38"/>
        <v>1691834</v>
      </c>
      <c r="AP136" s="48">
        <f t="shared" si="28"/>
        <v>23559425</v>
      </c>
      <c r="AQ136" s="40" t="s">
        <v>336</v>
      </c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67">
        <v>1</v>
      </c>
      <c r="BD136" s="40" t="s">
        <v>594</v>
      </c>
      <c r="BE136" s="40"/>
      <c r="BF136" s="40"/>
      <c r="BG136" s="40"/>
      <c r="BH136" s="44">
        <f t="shared" si="30"/>
        <v>1</v>
      </c>
      <c r="BI136" s="40"/>
      <c r="BJ136" s="48">
        <f t="shared" si="39"/>
        <v>1691834</v>
      </c>
      <c r="BK136" s="40" t="s">
        <v>290</v>
      </c>
      <c r="BL136" s="40"/>
      <c r="BM136" s="40"/>
      <c r="BN136" s="40"/>
      <c r="BO136" s="40"/>
      <c r="BP136" s="40"/>
      <c r="BQ136" s="40"/>
      <c r="BR136" s="40"/>
      <c r="BS136" s="40"/>
      <c r="BT136" s="40"/>
      <c r="BU136" s="40"/>
      <c r="BV136" s="40"/>
      <c r="BW136" s="40"/>
      <c r="BX136" s="40"/>
    </row>
    <row r="137" spans="1:76">
      <c r="A137" s="40">
        <v>20133</v>
      </c>
      <c r="B137" s="40">
        <v>1</v>
      </c>
      <c r="C137" s="40"/>
      <c r="D137" s="40"/>
      <c r="E137" s="40"/>
      <c r="F137" s="40" t="s">
        <v>344</v>
      </c>
      <c r="G137" s="40"/>
      <c r="H137" s="40"/>
      <c r="I137" s="40" t="s">
        <v>622</v>
      </c>
      <c r="J137" s="40"/>
      <c r="K137" s="40" t="s">
        <v>621</v>
      </c>
      <c r="L137" s="40">
        <v>15</v>
      </c>
      <c r="M137" s="40">
        <f>VLOOKUP(L137,'[1]償却率（定額法）'!$B$6:$C$104,2)</f>
        <v>6.7000000000000004E-2</v>
      </c>
      <c r="N137" s="41">
        <v>43899</v>
      </c>
      <c r="O137" s="41">
        <v>43899</v>
      </c>
      <c r="P137" s="61">
        <f t="shared" si="31"/>
        <v>43899</v>
      </c>
      <c r="Q137" s="44">
        <f t="shared" si="32"/>
        <v>2020</v>
      </c>
      <c r="R137" s="44">
        <f t="shared" si="33"/>
        <v>3</v>
      </c>
      <c r="S137" s="44">
        <f t="shared" si="34"/>
        <v>9</v>
      </c>
      <c r="T137" s="40">
        <f t="shared" si="35"/>
        <v>2019</v>
      </c>
      <c r="U137" s="45">
        <v>53505265</v>
      </c>
      <c r="V137" s="62">
        <v>1</v>
      </c>
      <c r="W137" s="40"/>
      <c r="X137" s="47">
        <f t="shared" si="27"/>
        <v>0</v>
      </c>
      <c r="Y137" s="47">
        <f t="shared" si="29"/>
        <v>53505265</v>
      </c>
      <c r="Z137" s="40"/>
      <c r="AA137" s="40">
        <f t="shared" si="36"/>
        <v>0</v>
      </c>
      <c r="AB137" s="40"/>
      <c r="AC137" s="40"/>
      <c r="AD137" s="40"/>
      <c r="AE137" s="40"/>
      <c r="AF137" s="40"/>
      <c r="AG137" s="40"/>
      <c r="AH137" s="40">
        <f t="shared" si="37"/>
        <v>0</v>
      </c>
      <c r="AI137" s="40"/>
      <c r="AJ137" s="40"/>
      <c r="AK137" s="40"/>
      <c r="AL137" s="40"/>
      <c r="AM137" s="40"/>
      <c r="AN137" s="40"/>
      <c r="AO137" s="64">
        <f t="shared" si="38"/>
        <v>3584853</v>
      </c>
      <c r="AP137" s="48">
        <f t="shared" si="28"/>
        <v>49920412</v>
      </c>
      <c r="AQ137" s="40" t="s">
        <v>336</v>
      </c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67">
        <v>1</v>
      </c>
      <c r="BD137" s="40" t="s">
        <v>594</v>
      </c>
      <c r="BE137" s="40"/>
      <c r="BF137" s="40"/>
      <c r="BG137" s="40"/>
      <c r="BH137" s="44">
        <f t="shared" si="30"/>
        <v>1</v>
      </c>
      <c r="BI137" s="40"/>
      <c r="BJ137" s="48">
        <f t="shared" si="39"/>
        <v>3584853</v>
      </c>
      <c r="BK137" s="40" t="s">
        <v>290</v>
      </c>
      <c r="BL137" s="40"/>
      <c r="BM137" s="40"/>
      <c r="BN137" s="40"/>
      <c r="BO137" s="40"/>
      <c r="BP137" s="40"/>
      <c r="BQ137" s="40"/>
      <c r="BR137" s="40"/>
      <c r="BS137" s="40"/>
      <c r="BT137" s="40"/>
      <c r="BU137" s="40"/>
      <c r="BV137" s="40"/>
      <c r="BW137" s="40"/>
      <c r="BX137" s="40"/>
    </row>
    <row r="138" spans="1:76">
      <c r="A138" s="40">
        <v>20134</v>
      </c>
      <c r="B138" s="40">
        <v>1</v>
      </c>
      <c r="C138" s="40"/>
      <c r="D138" s="40"/>
      <c r="E138" s="40"/>
      <c r="F138" s="40" t="s">
        <v>344</v>
      </c>
      <c r="G138" s="40"/>
      <c r="H138" s="40"/>
      <c r="I138" s="40" t="s">
        <v>607</v>
      </c>
      <c r="J138" s="40"/>
      <c r="K138" s="40" t="s">
        <v>621</v>
      </c>
      <c r="L138" s="40">
        <v>15</v>
      </c>
      <c r="M138" s="40">
        <f>VLOOKUP(L138,'[1]償却率（定額法）'!$B$6:$C$104,2)</f>
        <v>6.7000000000000004E-2</v>
      </c>
      <c r="N138" s="41">
        <v>43899</v>
      </c>
      <c r="O138" s="41">
        <v>43899</v>
      </c>
      <c r="P138" s="61">
        <f t="shared" si="31"/>
        <v>43899</v>
      </c>
      <c r="Q138" s="44">
        <f t="shared" si="32"/>
        <v>2020</v>
      </c>
      <c r="R138" s="44">
        <f t="shared" si="33"/>
        <v>3</v>
      </c>
      <c r="S138" s="44">
        <f t="shared" si="34"/>
        <v>9</v>
      </c>
      <c r="T138" s="40">
        <f t="shared" si="35"/>
        <v>2019</v>
      </c>
      <c r="U138" s="45">
        <v>17614311</v>
      </c>
      <c r="V138" s="62">
        <v>1</v>
      </c>
      <c r="W138" s="40"/>
      <c r="X138" s="47">
        <f t="shared" si="27"/>
        <v>0</v>
      </c>
      <c r="Y138" s="47">
        <f t="shared" si="29"/>
        <v>17614311</v>
      </c>
      <c r="Z138" s="40"/>
      <c r="AA138" s="40">
        <f t="shared" si="36"/>
        <v>0</v>
      </c>
      <c r="AB138" s="40"/>
      <c r="AC138" s="40"/>
      <c r="AD138" s="40"/>
      <c r="AE138" s="40"/>
      <c r="AF138" s="40"/>
      <c r="AG138" s="40"/>
      <c r="AH138" s="40">
        <f t="shared" si="37"/>
        <v>0</v>
      </c>
      <c r="AI138" s="40"/>
      <c r="AJ138" s="40"/>
      <c r="AK138" s="40"/>
      <c r="AL138" s="40"/>
      <c r="AM138" s="40"/>
      <c r="AN138" s="40"/>
      <c r="AO138" s="64">
        <f t="shared" si="38"/>
        <v>1180159</v>
      </c>
      <c r="AP138" s="48">
        <f t="shared" si="28"/>
        <v>16434152</v>
      </c>
      <c r="AQ138" s="40" t="s">
        <v>336</v>
      </c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67">
        <v>1</v>
      </c>
      <c r="BD138" s="40" t="s">
        <v>594</v>
      </c>
      <c r="BE138" s="40"/>
      <c r="BF138" s="40"/>
      <c r="BG138" s="40"/>
      <c r="BH138" s="44">
        <f t="shared" si="30"/>
        <v>1</v>
      </c>
      <c r="BI138" s="40"/>
      <c r="BJ138" s="48">
        <f t="shared" si="39"/>
        <v>1180159</v>
      </c>
      <c r="BK138" s="40" t="s">
        <v>290</v>
      </c>
      <c r="BL138" s="40"/>
      <c r="BM138" s="40"/>
      <c r="BN138" s="40"/>
      <c r="BO138" s="40"/>
      <c r="BP138" s="40"/>
      <c r="BQ138" s="40"/>
      <c r="BR138" s="40"/>
      <c r="BS138" s="40"/>
      <c r="BT138" s="40"/>
      <c r="BU138" s="40"/>
      <c r="BV138" s="40"/>
      <c r="BW138" s="40"/>
      <c r="BX138" s="40"/>
    </row>
    <row r="139" spans="1:76">
      <c r="A139" s="40">
        <v>20135</v>
      </c>
      <c r="B139" s="40">
        <v>1</v>
      </c>
      <c r="C139" s="40"/>
      <c r="D139" s="40"/>
      <c r="E139" s="40"/>
      <c r="F139" s="40" t="s">
        <v>344</v>
      </c>
      <c r="G139" s="40"/>
      <c r="H139" s="40"/>
      <c r="I139" s="40" t="s">
        <v>623</v>
      </c>
      <c r="J139" s="40"/>
      <c r="K139" s="40" t="s">
        <v>603</v>
      </c>
      <c r="L139" s="40">
        <v>60</v>
      </c>
      <c r="M139" s="40">
        <f>VLOOKUP(L139,'[1]償却率（定額法）'!$B$6:$C$104,2)</f>
        <v>1.7000000000000001E-2</v>
      </c>
      <c r="N139" s="41">
        <v>44190</v>
      </c>
      <c r="O139" s="41">
        <v>44190</v>
      </c>
      <c r="P139" s="61">
        <f t="shared" si="31"/>
        <v>44190</v>
      </c>
      <c r="Q139" s="44">
        <f t="shared" si="32"/>
        <v>2020</v>
      </c>
      <c r="R139" s="44">
        <f t="shared" si="33"/>
        <v>12</v>
      </c>
      <c r="S139" s="44">
        <f t="shared" si="34"/>
        <v>25</v>
      </c>
      <c r="T139" s="40">
        <f t="shared" si="35"/>
        <v>2020</v>
      </c>
      <c r="U139" s="45">
        <v>43816608</v>
      </c>
      <c r="V139" s="62">
        <v>1</v>
      </c>
      <c r="W139" s="40"/>
      <c r="X139" s="47">
        <f t="shared" si="27"/>
        <v>0</v>
      </c>
      <c r="Y139" s="47">
        <f t="shared" si="29"/>
        <v>0</v>
      </c>
      <c r="Z139" s="40" t="s">
        <v>624</v>
      </c>
      <c r="AA139" s="40">
        <f t="shared" si="36"/>
        <v>0</v>
      </c>
      <c r="AB139" s="40"/>
      <c r="AC139" s="40"/>
      <c r="AD139" s="40"/>
      <c r="AE139" s="40"/>
      <c r="AF139" s="40"/>
      <c r="AG139" s="40"/>
      <c r="AH139" s="40">
        <f t="shared" si="37"/>
        <v>0</v>
      </c>
      <c r="AI139" s="40"/>
      <c r="AJ139" s="40"/>
      <c r="AK139" s="40"/>
      <c r="AL139" s="40"/>
      <c r="AM139" s="40"/>
      <c r="AN139" s="40"/>
      <c r="AO139" s="64">
        <f t="shared" si="38"/>
        <v>0</v>
      </c>
      <c r="AP139" s="48">
        <f t="shared" si="28"/>
        <v>43816608</v>
      </c>
      <c r="AQ139" s="40" t="s">
        <v>296</v>
      </c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  <c r="BC139" s="67">
        <v>645</v>
      </c>
      <c r="BD139" s="40" t="s">
        <v>91</v>
      </c>
      <c r="BE139" s="40"/>
      <c r="BF139" s="40"/>
      <c r="BG139" s="40"/>
      <c r="BH139" s="44">
        <f t="shared" si="30"/>
        <v>0</v>
      </c>
      <c r="BI139" s="40"/>
      <c r="BJ139" s="48">
        <f t="shared" si="39"/>
        <v>0</v>
      </c>
      <c r="BK139" s="40" t="s">
        <v>290</v>
      </c>
      <c r="BL139" s="40"/>
      <c r="BM139" s="40"/>
      <c r="BN139" s="40"/>
      <c r="BO139" s="40"/>
      <c r="BP139" s="40"/>
      <c r="BQ139" s="40"/>
      <c r="BR139" s="40"/>
      <c r="BS139" s="40"/>
      <c r="BT139" s="40"/>
      <c r="BU139" s="40"/>
      <c r="BV139" s="40"/>
      <c r="BW139" s="40"/>
      <c r="BX139" s="40"/>
    </row>
    <row r="140" spans="1:76">
      <c r="A140" s="40">
        <v>20136</v>
      </c>
      <c r="B140" s="40">
        <v>1</v>
      </c>
      <c r="C140" s="40"/>
      <c r="D140" s="40"/>
      <c r="E140" s="40"/>
      <c r="F140" s="40" t="s">
        <v>344</v>
      </c>
      <c r="G140" s="40"/>
      <c r="H140" s="40"/>
      <c r="I140" s="40" t="s">
        <v>625</v>
      </c>
      <c r="J140" s="40"/>
      <c r="K140" s="40" t="s">
        <v>626</v>
      </c>
      <c r="L140" s="40">
        <v>3</v>
      </c>
      <c r="M140" s="40">
        <f>VLOOKUP(L140,'[1]償却率（定額法）'!$B$6:$C$104,2)</f>
        <v>0.33400000000000002</v>
      </c>
      <c r="N140" s="41">
        <v>44180</v>
      </c>
      <c r="O140" s="41">
        <v>44180</v>
      </c>
      <c r="P140" s="61">
        <f t="shared" si="31"/>
        <v>44180</v>
      </c>
      <c r="Q140" s="44">
        <f t="shared" si="32"/>
        <v>2020</v>
      </c>
      <c r="R140" s="44">
        <f t="shared" si="33"/>
        <v>12</v>
      </c>
      <c r="S140" s="44">
        <f t="shared" si="34"/>
        <v>15</v>
      </c>
      <c r="T140" s="40">
        <f t="shared" si="35"/>
        <v>2020</v>
      </c>
      <c r="U140" s="45">
        <v>10890000</v>
      </c>
      <c r="V140" s="62">
        <v>1</v>
      </c>
      <c r="W140" s="40"/>
      <c r="X140" s="47">
        <f t="shared" si="27"/>
        <v>0</v>
      </c>
      <c r="Y140" s="47">
        <f t="shared" si="29"/>
        <v>0</v>
      </c>
      <c r="Z140" s="40" t="s">
        <v>624</v>
      </c>
      <c r="AA140" s="40">
        <f t="shared" si="36"/>
        <v>0</v>
      </c>
      <c r="AB140" s="40"/>
      <c r="AC140" s="40"/>
      <c r="AD140" s="40"/>
      <c r="AE140" s="40"/>
      <c r="AF140" s="40"/>
      <c r="AG140" s="40"/>
      <c r="AH140" s="40">
        <f t="shared" si="37"/>
        <v>0</v>
      </c>
      <c r="AI140" s="40"/>
      <c r="AJ140" s="40"/>
      <c r="AK140" s="40"/>
      <c r="AL140" s="40"/>
      <c r="AM140" s="40"/>
      <c r="AN140" s="40"/>
      <c r="AO140" s="64">
        <f t="shared" si="38"/>
        <v>0</v>
      </c>
      <c r="AP140" s="48">
        <f t="shared" si="28"/>
        <v>10890000</v>
      </c>
      <c r="AQ140" s="40" t="s">
        <v>296</v>
      </c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67">
        <v>1</v>
      </c>
      <c r="BD140" s="40" t="s">
        <v>594</v>
      </c>
      <c r="BE140" s="40"/>
      <c r="BF140" s="40"/>
      <c r="BG140" s="40"/>
      <c r="BH140" s="44">
        <f t="shared" si="30"/>
        <v>0</v>
      </c>
      <c r="BI140" s="40"/>
      <c r="BJ140" s="48">
        <f t="shared" si="39"/>
        <v>0</v>
      </c>
      <c r="BK140" s="40" t="s">
        <v>290</v>
      </c>
      <c r="BL140" s="40"/>
      <c r="BM140" s="40"/>
      <c r="BN140" s="40"/>
      <c r="BO140" s="40"/>
      <c r="BP140" s="40"/>
      <c r="BQ140" s="40"/>
      <c r="BR140" s="40"/>
      <c r="BS140" s="40"/>
      <c r="BT140" s="40"/>
      <c r="BU140" s="40"/>
      <c r="BV140" s="40"/>
      <c r="BW140" s="40"/>
      <c r="BX140" s="40"/>
    </row>
    <row r="141" spans="1:76">
      <c r="A141" s="40">
        <v>20137</v>
      </c>
      <c r="B141" s="40">
        <v>1</v>
      </c>
      <c r="C141" s="40"/>
      <c r="D141" s="40"/>
      <c r="E141" s="40"/>
      <c r="F141" s="40" t="s">
        <v>344</v>
      </c>
      <c r="G141" s="40"/>
      <c r="H141" s="40"/>
      <c r="I141" s="40" t="s">
        <v>627</v>
      </c>
      <c r="J141" s="40"/>
      <c r="K141" s="40" t="s">
        <v>628</v>
      </c>
      <c r="L141" s="40">
        <v>15</v>
      </c>
      <c r="M141" s="40">
        <f>VLOOKUP(L141,'[1]償却率（定額法）'!$B$6:$C$104,2)</f>
        <v>6.7000000000000004E-2</v>
      </c>
      <c r="N141" s="41">
        <v>44183</v>
      </c>
      <c r="O141" s="41">
        <v>44183</v>
      </c>
      <c r="P141" s="61">
        <f t="shared" si="31"/>
        <v>44183</v>
      </c>
      <c r="Q141" s="44">
        <f t="shared" si="32"/>
        <v>2020</v>
      </c>
      <c r="R141" s="44">
        <f t="shared" si="33"/>
        <v>12</v>
      </c>
      <c r="S141" s="44">
        <f t="shared" si="34"/>
        <v>18</v>
      </c>
      <c r="T141" s="40">
        <f t="shared" si="35"/>
        <v>2020</v>
      </c>
      <c r="U141" s="45">
        <v>3729000</v>
      </c>
      <c r="V141" s="62">
        <v>1</v>
      </c>
      <c r="W141" s="40"/>
      <c r="X141" s="47">
        <f t="shared" si="27"/>
        <v>0</v>
      </c>
      <c r="Y141" s="47">
        <f t="shared" si="29"/>
        <v>0</v>
      </c>
      <c r="Z141" s="40" t="s">
        <v>624</v>
      </c>
      <c r="AA141" s="40">
        <f t="shared" si="36"/>
        <v>0</v>
      </c>
      <c r="AB141" s="40"/>
      <c r="AC141" s="40"/>
      <c r="AD141" s="40"/>
      <c r="AE141" s="40"/>
      <c r="AF141" s="40"/>
      <c r="AG141" s="40"/>
      <c r="AH141" s="40">
        <f t="shared" si="37"/>
        <v>0</v>
      </c>
      <c r="AI141" s="40"/>
      <c r="AJ141" s="40"/>
      <c r="AK141" s="40"/>
      <c r="AL141" s="40"/>
      <c r="AM141" s="40"/>
      <c r="AN141" s="40"/>
      <c r="AO141" s="64">
        <f t="shared" si="38"/>
        <v>0</v>
      </c>
      <c r="AP141" s="48">
        <f t="shared" si="28"/>
        <v>3729000</v>
      </c>
      <c r="AQ141" s="40" t="s">
        <v>296</v>
      </c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67">
        <v>6</v>
      </c>
      <c r="BD141" s="40" t="s">
        <v>616</v>
      </c>
      <c r="BE141" s="40"/>
      <c r="BF141" s="40"/>
      <c r="BG141" s="40"/>
      <c r="BH141" s="44">
        <f t="shared" si="30"/>
        <v>0</v>
      </c>
      <c r="BI141" s="40"/>
      <c r="BJ141" s="48">
        <f t="shared" si="39"/>
        <v>0</v>
      </c>
      <c r="BK141" s="40" t="s">
        <v>290</v>
      </c>
      <c r="BL141" s="40"/>
      <c r="BM141" s="40"/>
      <c r="BN141" s="40"/>
      <c r="BO141" s="40"/>
      <c r="BP141" s="40"/>
      <c r="BQ141" s="40"/>
      <c r="BR141" s="40"/>
      <c r="BS141" s="40"/>
      <c r="BT141" s="40"/>
      <c r="BU141" s="40"/>
      <c r="BV141" s="40"/>
      <c r="BW141" s="40"/>
      <c r="BX141" s="40"/>
    </row>
    <row r="142" spans="1:76">
      <c r="A142" s="40">
        <v>20138</v>
      </c>
      <c r="B142" s="40">
        <v>1</v>
      </c>
      <c r="C142" s="40"/>
      <c r="D142" s="40"/>
      <c r="E142" s="40"/>
      <c r="F142" s="40" t="s">
        <v>344</v>
      </c>
      <c r="G142" s="40"/>
      <c r="H142" s="40"/>
      <c r="I142" s="40" t="s">
        <v>629</v>
      </c>
      <c r="J142" s="40"/>
      <c r="K142" s="40" t="s">
        <v>630</v>
      </c>
      <c r="L142" s="40">
        <v>60</v>
      </c>
      <c r="M142" s="40">
        <f>VLOOKUP(L142,'[1]償却率（定額法）'!$B$6:$C$104,2)</f>
        <v>1.7000000000000001E-2</v>
      </c>
      <c r="N142" s="41">
        <v>44228</v>
      </c>
      <c r="O142" s="41">
        <v>44228</v>
      </c>
      <c r="P142" s="61">
        <f t="shared" si="31"/>
        <v>44228</v>
      </c>
      <c r="Q142" s="44">
        <f t="shared" si="32"/>
        <v>2021</v>
      </c>
      <c r="R142" s="44">
        <f t="shared" si="33"/>
        <v>2</v>
      </c>
      <c r="S142" s="44">
        <f>DAY(N142)</f>
        <v>1</v>
      </c>
      <c r="T142" s="40">
        <f t="shared" si="35"/>
        <v>2020</v>
      </c>
      <c r="U142" s="45">
        <v>11154000</v>
      </c>
      <c r="V142" s="62">
        <v>1</v>
      </c>
      <c r="W142" s="40"/>
      <c r="X142" s="47">
        <f t="shared" si="27"/>
        <v>0</v>
      </c>
      <c r="Y142" s="47">
        <f t="shared" si="29"/>
        <v>0</v>
      </c>
      <c r="Z142" s="40" t="s">
        <v>624</v>
      </c>
      <c r="AA142" s="40">
        <f t="shared" si="36"/>
        <v>0</v>
      </c>
      <c r="AB142" s="40"/>
      <c r="AC142" s="40"/>
      <c r="AD142" s="40"/>
      <c r="AE142" s="40"/>
      <c r="AF142" s="40"/>
      <c r="AG142" s="40"/>
      <c r="AH142" s="40">
        <f t="shared" si="37"/>
        <v>0</v>
      </c>
      <c r="AI142" s="40"/>
      <c r="AJ142" s="40"/>
      <c r="AK142" s="40"/>
      <c r="AL142" s="40"/>
      <c r="AM142" s="40"/>
      <c r="AN142" s="40"/>
      <c r="AO142" s="64">
        <f t="shared" si="38"/>
        <v>0</v>
      </c>
      <c r="AP142" s="48">
        <f t="shared" si="28"/>
        <v>11154000</v>
      </c>
      <c r="AQ142" s="40" t="s">
        <v>296</v>
      </c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67">
        <v>463</v>
      </c>
      <c r="BD142" s="40" t="s">
        <v>631</v>
      </c>
      <c r="BE142" s="40"/>
      <c r="BF142" s="40"/>
      <c r="BG142" s="40"/>
      <c r="BH142" s="44">
        <f t="shared" si="30"/>
        <v>0</v>
      </c>
      <c r="BI142" s="40"/>
      <c r="BJ142" s="48">
        <f t="shared" si="39"/>
        <v>0</v>
      </c>
      <c r="BK142" s="40" t="s">
        <v>290</v>
      </c>
      <c r="BL142" s="40"/>
      <c r="BM142" s="40"/>
      <c r="BN142" s="40"/>
      <c r="BO142" s="40"/>
      <c r="BP142" s="40"/>
      <c r="BQ142" s="40"/>
      <c r="BR142" s="40"/>
      <c r="BS142" s="40"/>
      <c r="BT142" s="40"/>
      <c r="BU142" s="40"/>
      <c r="BV142" s="40"/>
      <c r="BW142" s="40"/>
      <c r="BX142" s="40"/>
    </row>
    <row r="143" spans="1:76">
      <c r="A143" s="40">
        <v>20139</v>
      </c>
      <c r="B143" s="40">
        <v>1</v>
      </c>
      <c r="C143" s="40"/>
      <c r="D143" s="40"/>
      <c r="E143" s="40"/>
      <c r="F143" s="40" t="s">
        <v>344</v>
      </c>
      <c r="G143" s="40"/>
      <c r="H143" s="40"/>
      <c r="I143" s="40" t="s">
        <v>632</v>
      </c>
      <c r="J143" s="40"/>
      <c r="K143" s="40" t="s">
        <v>633</v>
      </c>
      <c r="L143" s="40">
        <v>17</v>
      </c>
      <c r="M143" s="40">
        <f>VLOOKUP(L143,'[1]償却率（定額法）'!$B$6:$C$104,2)</f>
        <v>5.8999999999999997E-2</v>
      </c>
      <c r="N143" s="41">
        <v>44087</v>
      </c>
      <c r="O143" s="41">
        <v>44087</v>
      </c>
      <c r="P143" s="61">
        <f t="shared" si="31"/>
        <v>44087</v>
      </c>
      <c r="Q143" s="44">
        <f t="shared" si="32"/>
        <v>2020</v>
      </c>
      <c r="R143" s="44">
        <f t="shared" si="33"/>
        <v>9</v>
      </c>
      <c r="S143" s="44">
        <f t="shared" ref="S143:S145" si="40">DAY(N143)</f>
        <v>13</v>
      </c>
      <c r="T143" s="40">
        <f t="shared" si="35"/>
        <v>2020</v>
      </c>
      <c r="U143" s="45">
        <f>39204000+323290551+385528484+1183931342</f>
        <v>1931954377</v>
      </c>
      <c r="V143" s="62">
        <v>1</v>
      </c>
      <c r="W143" s="40"/>
      <c r="X143" s="47">
        <f t="shared" si="27"/>
        <v>0</v>
      </c>
      <c r="Y143" s="47">
        <f t="shared" si="29"/>
        <v>0</v>
      </c>
      <c r="Z143" s="40" t="s">
        <v>624</v>
      </c>
      <c r="AA143" s="40">
        <f t="shared" ref="AA143:AA145" si="41">SUM(AB143:AG143)</f>
        <v>0</v>
      </c>
      <c r="AB143" s="40"/>
      <c r="AC143" s="40"/>
      <c r="AD143" s="40"/>
      <c r="AE143" s="40"/>
      <c r="AF143" s="40"/>
      <c r="AG143" s="40"/>
      <c r="AH143" s="40">
        <f t="shared" ref="AH143:AH145" si="42">SUM(AI143:AN143)</f>
        <v>0</v>
      </c>
      <c r="AI143" s="40"/>
      <c r="AJ143" s="40"/>
      <c r="AK143" s="40"/>
      <c r="AL143" s="40"/>
      <c r="AM143" s="40"/>
      <c r="AN143" s="40"/>
      <c r="AO143" s="64">
        <f t="shared" si="38"/>
        <v>0</v>
      </c>
      <c r="AP143" s="48">
        <f t="shared" si="28"/>
        <v>1931954377</v>
      </c>
      <c r="AQ143" s="40" t="s">
        <v>336</v>
      </c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67">
        <v>1</v>
      </c>
      <c r="BD143" s="40" t="s">
        <v>616</v>
      </c>
      <c r="BE143" s="40"/>
      <c r="BF143" s="40"/>
      <c r="BG143" s="40"/>
      <c r="BH143" s="44">
        <f t="shared" si="30"/>
        <v>0</v>
      </c>
      <c r="BI143" s="40"/>
      <c r="BJ143" s="48">
        <f t="shared" si="39"/>
        <v>0</v>
      </c>
      <c r="BK143" s="40" t="s">
        <v>290</v>
      </c>
      <c r="BL143" s="40"/>
      <c r="BM143" s="40"/>
      <c r="BN143" s="40"/>
      <c r="BO143" s="40"/>
      <c r="BP143" s="40"/>
      <c r="BQ143" s="40"/>
      <c r="BR143" s="40"/>
      <c r="BS143" s="40"/>
      <c r="BT143" s="40"/>
      <c r="BU143" s="40"/>
      <c r="BV143" s="40"/>
      <c r="BW143" s="40"/>
      <c r="BX143" s="40"/>
    </row>
    <row r="144" spans="1:76" hidden="1">
      <c r="A144" s="40">
        <v>20140</v>
      </c>
      <c r="B144" s="40">
        <v>1</v>
      </c>
      <c r="C144" s="40"/>
      <c r="D144" s="40"/>
      <c r="E144" s="40"/>
      <c r="F144" s="40" t="s">
        <v>344</v>
      </c>
      <c r="G144" s="40"/>
      <c r="H144" s="40"/>
      <c r="I144" s="40"/>
      <c r="J144" s="40"/>
      <c r="K144" s="40"/>
      <c r="L144" s="40"/>
      <c r="M144" s="40" t="e">
        <f>VLOOKUP(L144,'[1]償却率（定額法）'!$B$6:$C$104,2)</f>
        <v>#N/A</v>
      </c>
      <c r="N144" s="41"/>
      <c r="O144" s="41"/>
      <c r="P144" s="61">
        <f t="shared" si="31"/>
        <v>0</v>
      </c>
      <c r="Q144" s="44">
        <f t="shared" si="32"/>
        <v>1900</v>
      </c>
      <c r="R144" s="44">
        <f t="shared" si="33"/>
        <v>1</v>
      </c>
      <c r="S144" s="44">
        <f t="shared" si="40"/>
        <v>0</v>
      </c>
      <c r="T144" s="40" t="str">
        <f t="shared" si="35"/>
        <v/>
      </c>
      <c r="U144" s="45"/>
      <c r="V144" s="62">
        <v>1</v>
      </c>
      <c r="W144" s="40"/>
      <c r="X144" s="47">
        <f t="shared" si="27"/>
        <v>0</v>
      </c>
      <c r="Y144" s="47">
        <f t="shared" si="29"/>
        <v>0</v>
      </c>
      <c r="Z144" s="40"/>
      <c r="AA144" s="40">
        <f t="shared" si="41"/>
        <v>0</v>
      </c>
      <c r="AB144" s="40"/>
      <c r="AC144" s="40"/>
      <c r="AD144" s="40"/>
      <c r="AE144" s="40"/>
      <c r="AF144" s="40"/>
      <c r="AG144" s="40"/>
      <c r="AH144" s="40">
        <f t="shared" si="42"/>
        <v>0</v>
      </c>
      <c r="AI144" s="40"/>
      <c r="AJ144" s="40"/>
      <c r="AK144" s="40"/>
      <c r="AL144" s="40"/>
      <c r="AM144" s="40"/>
      <c r="AN144" s="40"/>
      <c r="AO144" s="64">
        <f t="shared" si="38"/>
        <v>0</v>
      </c>
      <c r="AP144" s="48">
        <f t="shared" si="28"/>
        <v>0</v>
      </c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67"/>
      <c r="BD144" s="40"/>
      <c r="BE144" s="40"/>
      <c r="BF144" s="40"/>
      <c r="BG144" s="40"/>
      <c r="BH144" s="44" t="str">
        <f t="shared" si="30"/>
        <v/>
      </c>
      <c r="BI144" s="40"/>
      <c r="BJ144" s="48">
        <f t="shared" si="39"/>
        <v>0</v>
      </c>
      <c r="BK144" s="40" t="s">
        <v>290</v>
      </c>
      <c r="BL144" s="40"/>
      <c r="BM144" s="40"/>
      <c r="BN144" s="40"/>
      <c r="BO144" s="40"/>
      <c r="BP144" s="40"/>
      <c r="BQ144" s="40"/>
      <c r="BR144" s="40"/>
      <c r="BS144" s="40"/>
      <c r="BT144" s="40"/>
      <c r="BU144" s="40"/>
      <c r="BV144" s="40"/>
      <c r="BW144" s="40"/>
      <c r="BX144" s="40"/>
    </row>
    <row r="145" spans="1:76" hidden="1">
      <c r="A145" s="40">
        <v>20141</v>
      </c>
      <c r="B145" s="40">
        <v>1</v>
      </c>
      <c r="C145" s="40"/>
      <c r="D145" s="40"/>
      <c r="E145" s="40"/>
      <c r="F145" s="40" t="s">
        <v>344</v>
      </c>
      <c r="G145" s="40"/>
      <c r="H145" s="40"/>
      <c r="I145" s="40"/>
      <c r="J145" s="40"/>
      <c r="K145" s="40"/>
      <c r="L145" s="40"/>
      <c r="M145" s="40" t="e">
        <f>VLOOKUP(L145,'[1]償却率（定額法）'!$B$6:$C$104,2)</f>
        <v>#N/A</v>
      </c>
      <c r="N145" s="41"/>
      <c r="O145" s="41"/>
      <c r="P145" s="61">
        <f t="shared" si="31"/>
        <v>0</v>
      </c>
      <c r="Q145" s="44">
        <f t="shared" si="32"/>
        <v>1900</v>
      </c>
      <c r="R145" s="44">
        <f t="shared" si="33"/>
        <v>1</v>
      </c>
      <c r="S145" s="44">
        <f t="shared" si="40"/>
        <v>0</v>
      </c>
      <c r="T145" s="40" t="str">
        <f t="shared" si="35"/>
        <v/>
      </c>
      <c r="U145" s="45"/>
      <c r="V145" s="62">
        <v>1</v>
      </c>
      <c r="W145" s="40"/>
      <c r="X145" s="47">
        <f t="shared" si="27"/>
        <v>0</v>
      </c>
      <c r="Y145" s="47">
        <f t="shared" si="29"/>
        <v>0</v>
      </c>
      <c r="Z145" s="40"/>
      <c r="AA145" s="40">
        <f t="shared" si="41"/>
        <v>0</v>
      </c>
      <c r="AB145" s="40"/>
      <c r="AC145" s="40"/>
      <c r="AD145" s="40"/>
      <c r="AE145" s="40"/>
      <c r="AF145" s="40"/>
      <c r="AG145" s="40"/>
      <c r="AH145" s="40">
        <f t="shared" si="42"/>
        <v>0</v>
      </c>
      <c r="AI145" s="40"/>
      <c r="AJ145" s="40"/>
      <c r="AK145" s="40"/>
      <c r="AL145" s="40"/>
      <c r="AM145" s="40"/>
      <c r="AN145" s="40"/>
      <c r="AO145" s="64">
        <f t="shared" si="38"/>
        <v>0</v>
      </c>
      <c r="AP145" s="48">
        <f t="shared" si="28"/>
        <v>0</v>
      </c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67"/>
      <c r="BD145" s="40"/>
      <c r="BE145" s="40"/>
      <c r="BF145" s="40"/>
      <c r="BG145" s="40"/>
      <c r="BH145" s="44" t="str">
        <f t="shared" si="30"/>
        <v/>
      </c>
      <c r="BI145" s="40"/>
      <c r="BJ145" s="48">
        <f t="shared" si="39"/>
        <v>0</v>
      </c>
      <c r="BK145" s="40" t="s">
        <v>290</v>
      </c>
      <c r="BL145" s="40"/>
      <c r="BM145" s="40"/>
      <c r="BN145" s="40"/>
      <c r="BO145" s="40"/>
      <c r="BP145" s="40"/>
      <c r="BQ145" s="40"/>
      <c r="BR145" s="40"/>
      <c r="BS145" s="40"/>
      <c r="BT145" s="40"/>
      <c r="BU145" s="40"/>
      <c r="BV145" s="40"/>
      <c r="BW145" s="40"/>
      <c r="BX145" s="40"/>
    </row>
    <row r="146" spans="1:76" hidden="1">
      <c r="A146" s="40">
        <v>20142</v>
      </c>
      <c r="B146" s="40">
        <v>1</v>
      </c>
      <c r="C146" s="40"/>
      <c r="D146" s="40"/>
      <c r="E146" s="40"/>
      <c r="F146" s="40" t="s">
        <v>344</v>
      </c>
      <c r="G146" s="40"/>
      <c r="H146" s="40"/>
      <c r="I146" s="40"/>
      <c r="J146" s="40"/>
      <c r="K146" s="40"/>
      <c r="L146" s="40"/>
      <c r="M146" s="40" t="e">
        <f>VLOOKUP(L146,'[1]償却率（定額法）'!$B$6:$C$104,2)</f>
        <v>#N/A</v>
      </c>
      <c r="N146" s="41"/>
      <c r="O146" s="41"/>
      <c r="P146" s="61">
        <f>IF(O146="",N146,O146)</f>
        <v>0</v>
      </c>
      <c r="Q146" s="44">
        <f>YEAR(P146)</f>
        <v>1900</v>
      </c>
      <c r="R146" s="44">
        <f>MONTH(P146)</f>
        <v>1</v>
      </c>
      <c r="S146" s="44">
        <f>DAY(N146)</f>
        <v>0</v>
      </c>
      <c r="T146" s="40" t="str">
        <f>IF(Q146=1900,"",IF(R146&lt;4,Q146-1,Q146))</f>
        <v/>
      </c>
      <c r="U146" s="45"/>
      <c r="V146" s="62">
        <v>1</v>
      </c>
      <c r="W146" s="40"/>
      <c r="X146" s="47">
        <f>IF(T146&gt;=$O$1,0,ROUND((U146*M146)*(BH146-1),0))</f>
        <v>0</v>
      </c>
      <c r="Y146" s="47">
        <f>IF(T146&gt;=$O$1,0,IF(U146&gt;X146,U146-X146,1))</f>
        <v>0</v>
      </c>
      <c r="Z146" s="40"/>
      <c r="AA146" s="40">
        <f>SUM(AB146:AG146)</f>
        <v>0</v>
      </c>
      <c r="AB146" s="40"/>
      <c r="AC146" s="40"/>
      <c r="AD146" s="40"/>
      <c r="AE146" s="40"/>
      <c r="AF146" s="40"/>
      <c r="AG146" s="40"/>
      <c r="AH146" s="40">
        <f>SUM(AI146:AN146)</f>
        <v>0</v>
      </c>
      <c r="AI146" s="40"/>
      <c r="AJ146" s="40"/>
      <c r="AK146" s="40"/>
      <c r="AL146" s="40"/>
      <c r="AM146" s="40"/>
      <c r="AN146" s="40"/>
      <c r="AO146" s="64">
        <f>IF(T146&gt;=$O$1,0,IF(Y146=1,0,ROUND(U146*M146,0)))</f>
        <v>0</v>
      </c>
      <c r="AP146" s="48">
        <f>IF(T146&gt;=$O$1,U146-AO146,Y146-AO146)</f>
        <v>0</v>
      </c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67"/>
      <c r="BD146" s="40"/>
      <c r="BE146" s="40"/>
      <c r="BF146" s="40"/>
      <c r="BG146" s="40"/>
      <c r="BH146" s="44" t="str">
        <f>IF(T146="","",$O$1-T146)</f>
        <v/>
      </c>
      <c r="BI146" s="40"/>
      <c r="BJ146" s="48">
        <f>U146-AP146</f>
        <v>0</v>
      </c>
      <c r="BK146" s="40" t="s">
        <v>290</v>
      </c>
      <c r="BL146" s="40"/>
      <c r="BM146" s="40"/>
      <c r="BN146" s="40"/>
      <c r="BO146" s="40"/>
      <c r="BP146" s="40"/>
      <c r="BQ146" s="40"/>
      <c r="BR146" s="40"/>
      <c r="BS146" s="40"/>
      <c r="BT146" s="40"/>
      <c r="BU146" s="40"/>
      <c r="BV146" s="40"/>
      <c r="BW146" s="40"/>
      <c r="BX146" s="40"/>
    </row>
    <row r="147" spans="1:76" hidden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 t="e">
        <f>VLOOKUP(L147,'[1]償却率（定額法）'!$B$6:$C$104,2)</f>
        <v>#N/A</v>
      </c>
      <c r="N147" s="41"/>
      <c r="O147" s="41"/>
      <c r="P147" s="61">
        <f>IF(O147="",N147,O147)</f>
        <v>0</v>
      </c>
      <c r="Q147" s="44">
        <f>YEAR(P147)</f>
        <v>1900</v>
      </c>
      <c r="R147" s="44">
        <f>MONTH(P147)</f>
        <v>1</v>
      </c>
      <c r="S147" s="44">
        <f>DAY(N147)</f>
        <v>0</v>
      </c>
      <c r="T147" s="40" t="str">
        <f>IF(Q147=1900,"",IF(R147&lt;4,Q147-1,Q147))</f>
        <v/>
      </c>
      <c r="U147" s="45"/>
      <c r="V147" s="62">
        <v>1</v>
      </c>
      <c r="W147" s="40"/>
      <c r="X147" s="47">
        <f>IF(T147&gt;=$O$1,0,ROUND((U147*M147)*(BH147-1),0))</f>
        <v>0</v>
      </c>
      <c r="Y147" s="47">
        <f>IF(T147&gt;=$O$1,0,IF(U147&gt;X147,U147-X147,1))</f>
        <v>0</v>
      </c>
      <c r="Z147" s="40"/>
      <c r="AA147" s="40">
        <f>SUM(AB147:AG147)</f>
        <v>0</v>
      </c>
      <c r="AB147" s="40"/>
      <c r="AC147" s="40"/>
      <c r="AD147" s="40"/>
      <c r="AE147" s="40"/>
      <c r="AF147" s="40"/>
      <c r="AG147" s="40"/>
      <c r="AH147" s="40">
        <f>SUM(AI147:AN147)</f>
        <v>0</v>
      </c>
      <c r="AI147" s="40"/>
      <c r="AJ147" s="40"/>
      <c r="AK147" s="40"/>
      <c r="AL147" s="40"/>
      <c r="AM147" s="40"/>
      <c r="AN147" s="40"/>
      <c r="AO147" s="64">
        <f>IF(T147&gt;=$O$1,0,IF(Y147=1,0,ROUND(U147*M147,0)))</f>
        <v>0</v>
      </c>
      <c r="AP147" s="48">
        <f>IF(T147&gt;=$O$1,U147-AO147,Y147-AO147)</f>
        <v>0</v>
      </c>
      <c r="AQ147" s="40"/>
      <c r="AR147" s="40"/>
      <c r="AS147" s="40"/>
      <c r="AT147" s="40"/>
      <c r="AU147" s="40"/>
      <c r="AV147" s="40"/>
      <c r="AW147" s="40"/>
      <c r="AX147" s="40"/>
      <c r="AY147" s="40"/>
      <c r="AZ147" s="40"/>
      <c r="BA147" s="40"/>
      <c r="BB147" s="40"/>
      <c r="BC147" s="67"/>
      <c r="BD147" s="40"/>
      <c r="BE147" s="40"/>
      <c r="BF147" s="40"/>
      <c r="BG147" s="40"/>
      <c r="BH147" s="44" t="str">
        <f>IF(T147="","",$O$1-T147)</f>
        <v/>
      </c>
      <c r="BI147" s="40"/>
      <c r="BJ147" s="48">
        <f>U147-AP147</f>
        <v>0</v>
      </c>
      <c r="BK147" s="40"/>
      <c r="BL147" s="40"/>
      <c r="BM147" s="40"/>
      <c r="BN147" s="40"/>
      <c r="BO147" s="40"/>
      <c r="BP147" s="40"/>
      <c r="BQ147" s="40"/>
      <c r="BR147" s="40"/>
      <c r="BS147" s="40"/>
      <c r="BT147" s="40"/>
      <c r="BU147" s="40"/>
      <c r="BV147" s="40"/>
      <c r="BW147" s="40"/>
      <c r="BX147" s="40"/>
    </row>
    <row r="148" spans="1:76" hidden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 t="e">
        <f>VLOOKUP(L148,'[1]償却率（定額法）'!$B$6:$C$104,2)</f>
        <v>#N/A</v>
      </c>
      <c r="N148" s="41"/>
      <c r="O148" s="41"/>
      <c r="P148" s="61">
        <f>IF(O148="",N148,O148)</f>
        <v>0</v>
      </c>
      <c r="Q148" s="44">
        <f>YEAR(P148)</f>
        <v>1900</v>
      </c>
      <c r="R148" s="44">
        <f>MONTH(P148)</f>
        <v>1</v>
      </c>
      <c r="S148" s="44">
        <f>DAY(N148)</f>
        <v>0</v>
      </c>
      <c r="T148" s="40" t="str">
        <f>IF(Q148=1900,"",IF(R148&lt;4,Q148-1,Q148))</f>
        <v/>
      </c>
      <c r="U148" s="45"/>
      <c r="V148" s="62">
        <v>1</v>
      </c>
      <c r="W148" s="40"/>
      <c r="X148" s="47">
        <f>IF(T148&gt;=$O$1,0,ROUND((U148*M148)*(BH148-1),0))</f>
        <v>0</v>
      </c>
      <c r="Y148" s="47">
        <f>IF(T148&gt;=$O$1,0,IF(U148&gt;X148,U148-X148,1))</f>
        <v>0</v>
      </c>
      <c r="Z148" s="40"/>
      <c r="AA148" s="40">
        <f>SUM(AB148:AG148)</f>
        <v>0</v>
      </c>
      <c r="AB148" s="40"/>
      <c r="AC148" s="40"/>
      <c r="AD148" s="40"/>
      <c r="AE148" s="40"/>
      <c r="AF148" s="40"/>
      <c r="AG148" s="40"/>
      <c r="AH148" s="40">
        <f>SUM(AI148:AN148)</f>
        <v>0</v>
      </c>
      <c r="AI148" s="40"/>
      <c r="AJ148" s="40"/>
      <c r="AK148" s="40"/>
      <c r="AL148" s="40"/>
      <c r="AM148" s="40"/>
      <c r="AN148" s="40"/>
      <c r="AO148" s="64">
        <f>IF(T148&gt;=$O$1,0,IF(Y148=1,0,ROUND(U148*M148,0)))</f>
        <v>0</v>
      </c>
      <c r="AP148" s="48">
        <f>IF(T148&gt;=$O$1,U148-AO148,Y148-AO148)</f>
        <v>0</v>
      </c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67"/>
      <c r="BD148" s="40"/>
      <c r="BE148" s="40"/>
      <c r="BF148" s="40"/>
      <c r="BG148" s="40"/>
      <c r="BH148" s="44" t="str">
        <f>IF(T148="","",$O$1-T148)</f>
        <v/>
      </c>
      <c r="BI148" s="40"/>
      <c r="BJ148" s="48">
        <f>U148-AP148</f>
        <v>0</v>
      </c>
      <c r="BK148" s="40"/>
      <c r="BL148" s="40"/>
      <c r="BM148" s="40"/>
      <c r="BN148" s="40"/>
      <c r="BO148" s="40"/>
      <c r="BP148" s="40"/>
      <c r="BQ148" s="40"/>
      <c r="BR148" s="40"/>
      <c r="BS148" s="40"/>
      <c r="BT148" s="40"/>
      <c r="BU148" s="40"/>
      <c r="BV148" s="40"/>
      <c r="BW148" s="40"/>
      <c r="BX148" s="40"/>
    </row>
    <row r="150" spans="1:76" hidden="1">
      <c r="U150" s="6">
        <f>SUMIFS(U$5:U$148,$AQ$5:$AQ$148,$AQ150)</f>
        <v>12924229207</v>
      </c>
      <c r="X150" s="6">
        <f>SUMIFS(X$5:X$148,$AQ$5:$AQ$148,$AQ150)</f>
        <v>5988744529</v>
      </c>
      <c r="Y150" s="6">
        <f>SUMIFS(Y$5:Y$148,$AQ$5:$AQ$148,$AQ150)</f>
        <v>6865895070</v>
      </c>
      <c r="Z150" s="6"/>
      <c r="AA150" s="6">
        <f>SUMIFS(AA$5:AA$148,$AQ$5:$AQ$148,$AQ150)</f>
        <v>0</v>
      </c>
      <c r="AB150" s="6"/>
      <c r="AC150" s="6"/>
      <c r="AD150" s="6"/>
      <c r="AE150" s="6"/>
      <c r="AF150" s="6"/>
      <c r="AG150" s="6"/>
      <c r="AH150" s="6">
        <f>SUMIFS(AH$5:AH$148,$AQ$5:$AQ$148,$AQ150)</f>
        <v>0</v>
      </c>
      <c r="AI150" s="6"/>
      <c r="AJ150" s="6"/>
      <c r="AK150" s="6"/>
      <c r="AL150" s="6"/>
      <c r="AM150" s="6"/>
      <c r="AN150" s="6"/>
      <c r="AO150" s="6">
        <f>SUMIFS(AO$5:AO$148,$AQ$5:$AQ$148,$AQ150)</f>
        <v>242836462</v>
      </c>
      <c r="AP150" s="6">
        <f>SUMIFS(AP$5:AP$148,$AQ$5:$AQ$148,$AQ150)</f>
        <v>6692648216</v>
      </c>
      <c r="AQ150" s="40" t="s">
        <v>296</v>
      </c>
      <c r="BJ150" s="6">
        <f>SUMIFS(BJ$5:BJ$148,$AQ$5:$AQ$148,$AQ150)</f>
        <v>6231580991</v>
      </c>
    </row>
    <row r="151" spans="1:76" hidden="1">
      <c r="U151" s="6">
        <f>SUMIFS(U$5:U$148,$AQ$5:$AQ$148,$AQ151)</f>
        <v>9937352211</v>
      </c>
      <c r="X151" s="6">
        <f>SUMIFS(X$5:X$148,$AQ$5:$AQ$148,$AQ151)</f>
        <v>3390716392</v>
      </c>
      <c r="Y151" s="6">
        <f>SUMIFS(Y$5:Y$148,$AQ$5:$AQ$148,$AQ151)</f>
        <v>4614681442</v>
      </c>
      <c r="Z151" s="6"/>
      <c r="AA151" s="6">
        <f>SUMIFS(AA$5:AA$148,$AQ$5:$AQ$148,$AQ151)</f>
        <v>0</v>
      </c>
      <c r="AB151" s="6"/>
      <c r="AC151" s="6"/>
      <c r="AD151" s="6"/>
      <c r="AE151" s="6"/>
      <c r="AF151" s="6"/>
      <c r="AG151" s="6"/>
      <c r="AH151" s="6">
        <f>SUMIFS(AH$5:AH$148,$AQ$5:$AQ$148,$AQ151)</f>
        <v>0</v>
      </c>
      <c r="AI151" s="6"/>
      <c r="AJ151" s="6"/>
      <c r="AK151" s="6"/>
      <c r="AL151" s="6"/>
      <c r="AM151" s="6"/>
      <c r="AN151" s="6"/>
      <c r="AO151" s="6">
        <f>SUMIFS(AO$5:AO$148,$AQ$5:$AQ$148,$AQ151)</f>
        <v>175668242</v>
      </c>
      <c r="AP151" s="6">
        <f>SUMIFS(AP$5:AP$148,$AQ$5:$AQ$148,$AQ151)</f>
        <v>6370967577</v>
      </c>
      <c r="AQ151" s="40" t="s">
        <v>336</v>
      </c>
      <c r="BJ151" s="6">
        <f>SUMIFS(BJ$5:BJ$148,$AQ$5:$AQ$148,$AQ151)</f>
        <v>3566384634</v>
      </c>
    </row>
  </sheetData>
  <autoFilter ref="A4:BX148" xr:uid="{00000000-0009-0000-0000-000008000000}">
    <filterColumn colId="42">
      <customFilters>
        <customFilter operator="notEqual" val=" "/>
      </customFilters>
    </filterColumn>
  </autoFilter>
  <mergeCells count="62">
    <mergeCell ref="BT3:BT4"/>
    <mergeCell ref="BU3:BU4"/>
    <mergeCell ref="BV3:BV4"/>
    <mergeCell ref="BW3:BW4"/>
    <mergeCell ref="BX3:BX4"/>
    <mergeCell ref="BN3:BN4"/>
    <mergeCell ref="BO3:BO4"/>
    <mergeCell ref="BP3:BP4"/>
    <mergeCell ref="BQ3:BQ4"/>
    <mergeCell ref="BR3:BR4"/>
    <mergeCell ref="BS3:BS4"/>
    <mergeCell ref="BH3:BH4"/>
    <mergeCell ref="BI3:BI4"/>
    <mergeCell ref="BJ3:BJ4"/>
    <mergeCell ref="BK3:BK4"/>
    <mergeCell ref="BL3:BL4"/>
    <mergeCell ref="BM3:BM4"/>
    <mergeCell ref="BA3:BA4"/>
    <mergeCell ref="BB3:BB4"/>
    <mergeCell ref="BC3:BD3"/>
    <mergeCell ref="BE3:BE4"/>
    <mergeCell ref="BF3:BF4"/>
    <mergeCell ref="BG3:BG4"/>
    <mergeCell ref="AR3:AU3"/>
    <mergeCell ref="AV3:AV4"/>
    <mergeCell ref="AW3:AW4"/>
    <mergeCell ref="AX3:AX4"/>
    <mergeCell ref="AY3:AY4"/>
    <mergeCell ref="AZ3:AZ4"/>
    <mergeCell ref="AB3:AG3"/>
    <mergeCell ref="AH3:AH4"/>
    <mergeCell ref="AI3:AN3"/>
    <mergeCell ref="AO3:AO4"/>
    <mergeCell ref="AP3:AP4"/>
    <mergeCell ref="AQ3:AQ4"/>
    <mergeCell ref="V3:V4"/>
    <mergeCell ref="W3:W4"/>
    <mergeCell ref="X3:X4"/>
    <mergeCell ref="Y3:Y4"/>
    <mergeCell ref="Z3:Z4"/>
    <mergeCell ref="AA3:AA4"/>
    <mergeCell ref="N3:N4"/>
    <mergeCell ref="O3:O4"/>
    <mergeCell ref="P3:P4"/>
    <mergeCell ref="Q3:S3"/>
    <mergeCell ref="T3:T4"/>
    <mergeCell ref="U3:U4"/>
    <mergeCell ref="H3:H4"/>
    <mergeCell ref="I3:I4"/>
    <mergeCell ref="J3:J4"/>
    <mergeCell ref="K3:K4"/>
    <mergeCell ref="L3:L4"/>
    <mergeCell ref="M3:M4"/>
    <mergeCell ref="A1:C1"/>
    <mergeCell ref="D1:G1"/>
    <mergeCell ref="A3:A4"/>
    <mergeCell ref="B3:B4"/>
    <mergeCell ref="C3:C4"/>
    <mergeCell ref="D3:D4"/>
    <mergeCell ref="E3:E4"/>
    <mergeCell ref="F3:F4"/>
    <mergeCell ref="G3:G4"/>
  </mergeCells>
  <phoneticPr fontId="2"/>
  <pageMargins left="0.70866141732283472" right="0.70866141732283472" top="0.74803149606299213" bottom="0.74803149606299213" header="0.31496062992125984" footer="0.31496062992125984"/>
  <pageSetup paperSize="9" scale="28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B066A-2E1F-4E0B-830F-B2C78F5612BF}">
  <sheetPr>
    <tabColor theme="9"/>
    <pageSetUpPr fitToPage="1"/>
  </sheetPr>
  <dimension ref="A1:BY17"/>
  <sheetViews>
    <sheetView zoomScale="70" zoomScaleNormal="70" workbookViewId="0">
      <pane xSplit="9" ySplit="4" topLeftCell="N5" activePane="bottomRight" state="frozen"/>
      <selection activeCell="I26" sqref="I26:N26"/>
      <selection pane="topRight" activeCell="I26" sqref="I26:N26"/>
      <selection pane="bottomLeft" activeCell="I26" sqref="I26:N26"/>
      <selection pane="bottomRight" activeCell="A16" sqref="A16:XFD17"/>
    </sheetView>
  </sheetViews>
  <sheetFormatPr defaultColWidth="9" defaultRowHeight="18.75" outlineLevelCol="1"/>
  <cols>
    <col min="1" max="1" width="6.375" style="2" customWidth="1"/>
    <col min="2" max="2" width="5.25" style="2" bestFit="1" customWidth="1"/>
    <col min="3" max="3" width="28.625" style="2" customWidth="1"/>
    <col min="4" max="4" width="12.375" style="2" hidden="1" customWidth="1" outlineLevel="1"/>
    <col min="5" max="5" width="19.25" style="2" hidden="1" customWidth="1" outlineLevel="1"/>
    <col min="6" max="6" width="19.25" style="2" customWidth="1" collapsed="1"/>
    <col min="7" max="8" width="11.375" style="2" hidden="1" customWidth="1" outlineLevel="1"/>
    <col min="9" max="9" width="40.875" style="2" customWidth="1" collapsed="1"/>
    <col min="10" max="10" width="10.5" style="2" hidden="1" customWidth="1" outlineLevel="1"/>
    <col min="11" max="11" width="17.625" style="2" hidden="1" customWidth="1" outlineLevel="1"/>
    <col min="12" max="13" width="9" style="2" hidden="1" customWidth="1" outlineLevel="1"/>
    <col min="14" max="14" width="11.625" style="5" customWidth="1" collapsed="1"/>
    <col min="15" max="15" width="11.625" style="5" hidden="1" customWidth="1" outlineLevel="1"/>
    <col min="16" max="16" width="13" style="5" hidden="1" customWidth="1" outlineLevel="1"/>
    <col min="17" max="17" width="10.5" style="2" hidden="1" customWidth="1" outlineLevel="1"/>
    <col min="18" max="20" width="9.5" style="2" hidden="1" customWidth="1" outlineLevel="1"/>
    <col min="21" max="21" width="13.875" style="6" customWidth="1" collapsed="1"/>
    <col min="22" max="22" width="9" style="2" customWidth="1"/>
    <col min="23" max="23" width="13" style="2" hidden="1" customWidth="1" outlineLevel="1"/>
    <col min="24" max="24" width="16.875" style="2" hidden="1" customWidth="1" outlineLevel="1"/>
    <col min="25" max="25" width="19.5" style="2" customWidth="1" collapsed="1"/>
    <col min="26" max="26" width="13" style="2" hidden="1" customWidth="1" outlineLevel="1"/>
    <col min="27" max="28" width="11" style="2" hidden="1" customWidth="1" outlineLevel="1"/>
    <col min="29" max="29" width="15.125" style="2" hidden="1" customWidth="1" outlineLevel="1"/>
    <col min="30" max="30" width="17.125" style="2" hidden="1" customWidth="1" outlineLevel="1"/>
    <col min="31" max="31" width="13" style="2" hidden="1" customWidth="1" outlineLevel="1"/>
    <col min="32" max="32" width="9" style="2" hidden="1" customWidth="1" outlineLevel="1"/>
    <col min="33" max="34" width="11" style="2" hidden="1" customWidth="1" outlineLevel="1"/>
    <col min="35" max="35" width="9" style="2" hidden="1" customWidth="1" outlineLevel="1"/>
    <col min="36" max="36" width="15.125" style="2" hidden="1" customWidth="1" outlineLevel="1"/>
    <col min="37" max="37" width="17.125" style="2" hidden="1" customWidth="1" outlineLevel="1"/>
    <col min="38" max="38" width="13" style="2" hidden="1" customWidth="1" outlineLevel="1"/>
    <col min="39" max="39" width="14.125" style="2" hidden="1" customWidth="1" outlineLevel="1"/>
    <col min="40" max="40" width="11" style="2" hidden="1" customWidth="1" outlineLevel="1"/>
    <col min="41" max="41" width="11" style="2" customWidth="1" collapsed="1"/>
    <col min="42" max="42" width="15.125" style="2" customWidth="1"/>
    <col min="43" max="43" width="17.625" style="2" customWidth="1"/>
    <col min="44" max="47" width="8" style="2" hidden="1" customWidth="1" outlineLevel="1"/>
    <col min="48" max="48" width="20.75" style="2" customWidth="1" collapsed="1"/>
    <col min="49" max="49" width="9" style="2" hidden="1" customWidth="1" outlineLevel="1"/>
    <col min="50" max="50" width="15.125" style="2" hidden="1" customWidth="1" outlineLevel="1"/>
    <col min="51" max="52" width="13" style="2" hidden="1" customWidth="1" outlineLevel="1"/>
    <col min="53" max="53" width="7.125" style="2" hidden="1" customWidth="1" outlineLevel="1"/>
    <col min="54" max="54" width="15.125" style="2" hidden="1" customWidth="1" outlineLevel="1"/>
    <col min="55" max="55" width="11.375" style="2" customWidth="1" collapsed="1"/>
    <col min="56" max="56" width="11.375" style="2" customWidth="1"/>
    <col min="57" max="57" width="6.5" style="2" hidden="1" customWidth="1" outlineLevel="1"/>
    <col min="58" max="58" width="7" style="2" hidden="1" customWidth="1" outlineLevel="1"/>
    <col min="59" max="59" width="11.25" style="2" hidden="1" customWidth="1" outlineLevel="1"/>
    <col min="60" max="60" width="9" style="2" hidden="1" customWidth="1" outlineLevel="1"/>
    <col min="61" max="61" width="11" style="2" hidden="1" customWidth="1" outlineLevel="1"/>
    <col min="62" max="62" width="15.125" style="2" customWidth="1" collapsed="1"/>
    <col min="63" max="63" width="20.5" style="2" customWidth="1"/>
    <col min="64" max="66" width="8.875" style="2" hidden="1" customWidth="1" outlineLevel="1"/>
    <col min="67" max="67" width="11.125" style="2" hidden="1" customWidth="1" outlineLevel="1"/>
    <col min="68" max="68" width="11" style="2" hidden="1" customWidth="1" outlineLevel="1"/>
    <col min="69" max="69" width="9" style="2" hidden="1" customWidth="1" outlineLevel="1"/>
    <col min="70" max="70" width="7.125" style="2" hidden="1" customWidth="1" outlineLevel="1"/>
    <col min="71" max="71" width="9" style="2" hidden="1" customWidth="1" outlineLevel="1"/>
    <col min="72" max="72" width="7.125" style="2" hidden="1" customWidth="1" outlineLevel="1"/>
    <col min="73" max="75" width="0" style="2" hidden="1" customWidth="1" outlineLevel="1"/>
    <col min="76" max="76" width="12.5" style="2" hidden="1" customWidth="1" outlineLevel="1"/>
    <col min="77" max="77" width="9" style="2" collapsed="1"/>
    <col min="78" max="16384" width="9" style="2"/>
  </cols>
  <sheetData>
    <row r="1" spans="1:76">
      <c r="A1" s="1"/>
      <c r="B1" s="1"/>
      <c r="C1" s="1"/>
      <c r="D1" s="1"/>
      <c r="E1" s="1"/>
      <c r="F1" s="1"/>
      <c r="G1" s="1"/>
      <c r="O1" s="4">
        <v>2020</v>
      </c>
    </row>
    <row r="3" spans="1:76" s="29" customFormat="1" ht="13.15" customHeight="1">
      <c r="A3" s="8" t="s">
        <v>0</v>
      </c>
      <c r="B3" s="8" t="s">
        <v>1</v>
      </c>
      <c r="C3" s="8" t="s">
        <v>2</v>
      </c>
      <c r="D3" s="8" t="s">
        <v>281</v>
      </c>
      <c r="E3" s="9" t="s">
        <v>4</v>
      </c>
      <c r="F3" s="10" t="s">
        <v>5</v>
      </c>
      <c r="G3" s="9" t="s">
        <v>6</v>
      </c>
      <c r="H3" s="9" t="s">
        <v>7</v>
      </c>
      <c r="I3" s="9" t="s">
        <v>8</v>
      </c>
      <c r="J3" s="8" t="s">
        <v>9</v>
      </c>
      <c r="K3" s="9" t="s">
        <v>10</v>
      </c>
      <c r="L3" s="11" t="s">
        <v>11</v>
      </c>
      <c r="M3" s="28" t="s">
        <v>12</v>
      </c>
      <c r="N3" s="13" t="s">
        <v>13</v>
      </c>
      <c r="O3" s="14" t="s">
        <v>14</v>
      </c>
      <c r="P3" s="15" t="s">
        <v>15</v>
      </c>
      <c r="Q3" s="16" t="s">
        <v>16</v>
      </c>
      <c r="R3" s="16"/>
      <c r="S3" s="16"/>
      <c r="T3" s="17" t="s">
        <v>17</v>
      </c>
      <c r="U3" s="18" t="s">
        <v>18</v>
      </c>
      <c r="V3" s="8" t="s">
        <v>19</v>
      </c>
      <c r="W3" s="11" t="s">
        <v>20</v>
      </c>
      <c r="X3" s="20" t="s">
        <v>21</v>
      </c>
      <c r="Y3" s="20" t="s">
        <v>22</v>
      </c>
      <c r="Z3" s="11" t="s">
        <v>23</v>
      </c>
      <c r="AA3" s="11" t="s">
        <v>24</v>
      </c>
      <c r="AB3" s="11" t="s">
        <v>25</v>
      </c>
      <c r="AC3" s="11"/>
      <c r="AD3" s="11"/>
      <c r="AE3" s="11"/>
      <c r="AF3" s="11"/>
      <c r="AG3" s="11"/>
      <c r="AH3" s="11" t="s">
        <v>26</v>
      </c>
      <c r="AI3" s="21" t="s">
        <v>27</v>
      </c>
      <c r="AJ3" s="22"/>
      <c r="AK3" s="22"/>
      <c r="AL3" s="22"/>
      <c r="AM3" s="22"/>
      <c r="AN3" s="23"/>
      <c r="AO3" s="24" t="s">
        <v>634</v>
      </c>
      <c r="AP3" s="25" t="s">
        <v>29</v>
      </c>
      <c r="AQ3" s="73" t="s">
        <v>30</v>
      </c>
      <c r="AR3" s="74" t="s">
        <v>31</v>
      </c>
      <c r="AS3" s="75"/>
      <c r="AT3" s="75"/>
      <c r="AU3" s="76"/>
      <c r="AV3" s="11" t="s">
        <v>32</v>
      </c>
      <c r="AW3" s="8" t="s">
        <v>33</v>
      </c>
      <c r="AX3" s="11" t="s">
        <v>34</v>
      </c>
      <c r="AY3" s="11" t="s">
        <v>35</v>
      </c>
      <c r="AZ3" s="11" t="s">
        <v>36</v>
      </c>
      <c r="BA3" s="11" t="s">
        <v>37</v>
      </c>
      <c r="BB3" s="11" t="s">
        <v>38</v>
      </c>
      <c r="BC3" s="26" t="s">
        <v>39</v>
      </c>
      <c r="BD3" s="27"/>
      <c r="BE3" s="9" t="s">
        <v>40</v>
      </c>
      <c r="BF3" s="9" t="s">
        <v>41</v>
      </c>
      <c r="BG3" s="9" t="s">
        <v>42</v>
      </c>
      <c r="BH3" s="28" t="s">
        <v>43</v>
      </c>
      <c r="BI3" s="10" t="s">
        <v>44</v>
      </c>
      <c r="BJ3" s="25" t="s">
        <v>45</v>
      </c>
      <c r="BK3" s="9" t="s">
        <v>46</v>
      </c>
      <c r="BL3" s="9" t="s">
        <v>47</v>
      </c>
      <c r="BM3" s="9" t="s">
        <v>48</v>
      </c>
      <c r="BN3" s="9" t="s">
        <v>49</v>
      </c>
      <c r="BO3" s="9" t="s">
        <v>50</v>
      </c>
      <c r="BP3" s="9" t="s">
        <v>51</v>
      </c>
      <c r="BQ3" s="9" t="s">
        <v>52</v>
      </c>
      <c r="BR3" s="9" t="s">
        <v>53</v>
      </c>
      <c r="BS3" s="9" t="s">
        <v>54</v>
      </c>
      <c r="BT3" s="8" t="s">
        <v>55</v>
      </c>
      <c r="BU3" s="8" t="s">
        <v>56</v>
      </c>
      <c r="BV3" s="8" t="s">
        <v>57</v>
      </c>
      <c r="BW3" s="8" t="s">
        <v>58</v>
      </c>
      <c r="BX3" s="9" t="s">
        <v>59</v>
      </c>
    </row>
    <row r="4" spans="1:76" s="29" customFormat="1" ht="33" customHeight="1">
      <c r="A4" s="8"/>
      <c r="B4" s="8"/>
      <c r="C4" s="8"/>
      <c r="D4" s="8"/>
      <c r="E4" s="9"/>
      <c r="F4" s="10"/>
      <c r="G4" s="9"/>
      <c r="H4" s="9"/>
      <c r="I4" s="9"/>
      <c r="J4" s="8"/>
      <c r="K4" s="9"/>
      <c r="L4" s="11"/>
      <c r="M4" s="28"/>
      <c r="N4" s="13"/>
      <c r="O4" s="14"/>
      <c r="P4" s="30"/>
      <c r="Q4" s="31" t="s">
        <v>60</v>
      </c>
      <c r="R4" s="31" t="s">
        <v>61</v>
      </c>
      <c r="S4" s="31" t="s">
        <v>62</v>
      </c>
      <c r="T4" s="32"/>
      <c r="U4" s="18"/>
      <c r="V4" s="8"/>
      <c r="W4" s="11"/>
      <c r="X4" s="34"/>
      <c r="Y4" s="34"/>
      <c r="Z4" s="11"/>
      <c r="AA4" s="11"/>
      <c r="AB4" s="35" t="s">
        <v>63</v>
      </c>
      <c r="AC4" s="35" t="s">
        <v>64</v>
      </c>
      <c r="AD4" s="35" t="s">
        <v>65</v>
      </c>
      <c r="AE4" s="35" t="s">
        <v>66</v>
      </c>
      <c r="AF4" s="35" t="s">
        <v>67</v>
      </c>
      <c r="AG4" s="35" t="s">
        <v>68</v>
      </c>
      <c r="AH4" s="11"/>
      <c r="AI4" s="35" t="s">
        <v>69</v>
      </c>
      <c r="AJ4" s="35" t="s">
        <v>70</v>
      </c>
      <c r="AK4" s="35" t="s">
        <v>71</v>
      </c>
      <c r="AL4" s="35" t="s">
        <v>72</v>
      </c>
      <c r="AM4" s="35" t="s">
        <v>73</v>
      </c>
      <c r="AN4" s="35" t="s">
        <v>74</v>
      </c>
      <c r="AO4" s="36"/>
      <c r="AP4" s="25"/>
      <c r="AQ4" s="77"/>
      <c r="AR4" s="37" t="s">
        <v>75</v>
      </c>
      <c r="AS4" s="37" t="s">
        <v>76</v>
      </c>
      <c r="AT4" s="37" t="s">
        <v>77</v>
      </c>
      <c r="AU4" s="37" t="s">
        <v>78</v>
      </c>
      <c r="AV4" s="11"/>
      <c r="AW4" s="8"/>
      <c r="AX4" s="11"/>
      <c r="AY4" s="11"/>
      <c r="AZ4" s="11"/>
      <c r="BA4" s="11"/>
      <c r="BB4" s="11"/>
      <c r="BC4" s="39" t="s">
        <v>79</v>
      </c>
      <c r="BD4" s="39" t="s">
        <v>80</v>
      </c>
      <c r="BE4" s="8"/>
      <c r="BF4" s="8"/>
      <c r="BG4" s="8"/>
      <c r="BH4" s="28"/>
      <c r="BI4" s="11"/>
      <c r="BJ4" s="25"/>
      <c r="BK4" s="8"/>
      <c r="BL4" s="8"/>
      <c r="BM4" s="9"/>
      <c r="BN4" s="8"/>
      <c r="BO4" s="8"/>
      <c r="BP4" s="9"/>
      <c r="BQ4" s="8"/>
      <c r="BR4" s="8"/>
      <c r="BS4" s="8"/>
      <c r="BT4" s="8"/>
      <c r="BU4" s="8"/>
      <c r="BV4" s="8"/>
      <c r="BW4" s="8"/>
      <c r="BX4" s="8"/>
    </row>
    <row r="5" spans="1:76">
      <c r="A5" s="40">
        <v>30001</v>
      </c>
      <c r="B5" s="40">
        <v>1</v>
      </c>
      <c r="C5" s="40"/>
      <c r="D5" s="40" t="s">
        <v>635</v>
      </c>
      <c r="E5" s="40" t="s">
        <v>83</v>
      </c>
      <c r="F5" s="40" t="s">
        <v>636</v>
      </c>
      <c r="G5" s="40" t="s">
        <v>333</v>
      </c>
      <c r="H5" s="40" t="s">
        <v>637</v>
      </c>
      <c r="I5" s="40" t="s">
        <v>638</v>
      </c>
      <c r="J5" s="40" t="s">
        <v>87</v>
      </c>
      <c r="K5" s="40"/>
      <c r="L5" s="40">
        <v>5</v>
      </c>
      <c r="M5" s="40">
        <f>VLOOKUP(L5,'[1]償却率（定額法）'!$B$6:$C$104,2)</f>
        <v>0.2</v>
      </c>
      <c r="N5" s="42">
        <v>36982</v>
      </c>
      <c r="O5" s="42">
        <v>37242</v>
      </c>
      <c r="P5" s="61">
        <f t="shared" ref="P5:P14" si="0">IF(O5="",N5,O5)</f>
        <v>37242</v>
      </c>
      <c r="Q5" s="44">
        <f t="shared" ref="Q5:Q14" si="1">YEAR(P5)</f>
        <v>2001</v>
      </c>
      <c r="R5" s="44">
        <f t="shared" ref="R5:R14" si="2">MONTH(P5)</f>
        <v>12</v>
      </c>
      <c r="S5" s="44">
        <f t="shared" ref="S5:S14" si="3">DAY(N5)</f>
        <v>1</v>
      </c>
      <c r="T5" s="40">
        <f t="shared" ref="T5:T14" si="4">IF(Q5=1900,"",IF(R5&lt;4,Q5-1,Q5))</f>
        <v>2001</v>
      </c>
      <c r="U5" s="45">
        <v>881000000</v>
      </c>
      <c r="V5" s="46">
        <v>1</v>
      </c>
      <c r="W5" s="40"/>
      <c r="X5" s="47">
        <f t="shared" ref="X5:X13" si="5">IF(T5&gt;=$O$1,0,IF(BH5&gt;=L5,U5-1,ROUND((U5*M5)*(BH5-1),0)))</f>
        <v>880999999</v>
      </c>
      <c r="Y5" s="47">
        <f t="shared" ref="Y5:Y13" si="6">IF(T5&gt;=$O$1,0,IF(U5&gt;X5,U5-X5,1))</f>
        <v>1</v>
      </c>
      <c r="Z5" s="40"/>
      <c r="AA5" s="40">
        <f>SUM(AB5:AG5)</f>
        <v>0</v>
      </c>
      <c r="AB5" s="40"/>
      <c r="AC5" s="40"/>
      <c r="AD5" s="40"/>
      <c r="AE5" s="40"/>
      <c r="AF5" s="40"/>
      <c r="AG5" s="40"/>
      <c r="AH5" s="78">
        <f t="shared" ref="AH5:AH14" si="7">SUM(AI5:AN5)</f>
        <v>0</v>
      </c>
      <c r="AI5" s="40"/>
      <c r="AJ5" s="40"/>
      <c r="AK5" s="40"/>
      <c r="AL5" s="40"/>
      <c r="AM5" s="40"/>
      <c r="AN5" s="40"/>
      <c r="AO5" s="64">
        <f t="shared" ref="AO5:AO14" si="8">IF(T5&gt;=$O$1,0,IF(Y5=1,0,ROUND(U5*M5,0)))</f>
        <v>0</v>
      </c>
      <c r="AP5" s="48">
        <f t="shared" ref="AP5:AP11" si="9">Y5-AO5</f>
        <v>1</v>
      </c>
      <c r="AQ5" s="40" t="s">
        <v>288</v>
      </c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4">
        <f t="shared" ref="BH5:BH14" si="10">IF(T5="","",$O$1-T5)</f>
        <v>19</v>
      </c>
      <c r="BI5" s="40"/>
      <c r="BJ5" s="48">
        <f t="shared" ref="BJ5:BJ11" si="11">U5-AP5</f>
        <v>880999999</v>
      </c>
      <c r="BK5" s="78"/>
      <c r="BL5" s="78"/>
      <c r="BM5" s="78"/>
      <c r="BN5" s="78"/>
      <c r="BO5" s="40"/>
      <c r="BP5" s="40"/>
      <c r="BQ5" s="40"/>
      <c r="BR5" s="40"/>
      <c r="BS5" s="40"/>
      <c r="BT5" s="40"/>
      <c r="BU5" s="40"/>
      <c r="BV5" s="40"/>
      <c r="BW5" s="40"/>
      <c r="BX5" s="40"/>
    </row>
    <row r="6" spans="1:76">
      <c r="A6" s="40">
        <v>30003</v>
      </c>
      <c r="B6" s="40">
        <v>1</v>
      </c>
      <c r="C6" s="40"/>
      <c r="D6" s="40"/>
      <c r="E6" s="40" t="s">
        <v>83</v>
      </c>
      <c r="F6" s="40" t="s">
        <v>636</v>
      </c>
      <c r="G6" s="40" t="s">
        <v>639</v>
      </c>
      <c r="H6" s="40"/>
      <c r="I6" s="40" t="s">
        <v>640</v>
      </c>
      <c r="J6" s="40" t="s">
        <v>87</v>
      </c>
      <c r="K6" s="40"/>
      <c r="L6" s="40">
        <v>5</v>
      </c>
      <c r="M6" s="40">
        <f>VLOOKUP(L6,'[1]償却率（定額法）'!$B$6:$C$104,2)</f>
        <v>0.2</v>
      </c>
      <c r="N6" s="42">
        <v>40983</v>
      </c>
      <c r="O6" s="42">
        <v>40983</v>
      </c>
      <c r="P6" s="61">
        <f t="shared" si="0"/>
        <v>40983</v>
      </c>
      <c r="Q6" s="44">
        <f t="shared" si="1"/>
        <v>2012</v>
      </c>
      <c r="R6" s="44">
        <f t="shared" si="2"/>
        <v>3</v>
      </c>
      <c r="S6" s="44">
        <f t="shared" si="3"/>
        <v>15</v>
      </c>
      <c r="T6" s="40">
        <f t="shared" si="4"/>
        <v>2011</v>
      </c>
      <c r="U6" s="45">
        <v>695940</v>
      </c>
      <c r="V6" s="46">
        <v>1</v>
      </c>
      <c r="W6" s="40"/>
      <c r="X6" s="47">
        <f t="shared" si="5"/>
        <v>695939</v>
      </c>
      <c r="Y6" s="47">
        <f t="shared" si="6"/>
        <v>1</v>
      </c>
      <c r="Z6" s="40"/>
      <c r="AA6" s="40"/>
      <c r="AB6" s="40"/>
      <c r="AC6" s="40"/>
      <c r="AD6" s="40"/>
      <c r="AE6" s="40"/>
      <c r="AF6" s="40"/>
      <c r="AG6" s="40"/>
      <c r="AH6" s="78">
        <f t="shared" si="7"/>
        <v>0</v>
      </c>
      <c r="AI6" s="40"/>
      <c r="AJ6" s="40"/>
      <c r="AK6" s="40"/>
      <c r="AL6" s="40"/>
      <c r="AM6" s="40"/>
      <c r="AN6" s="40"/>
      <c r="AO6" s="64">
        <f t="shared" si="8"/>
        <v>0</v>
      </c>
      <c r="AP6" s="48">
        <f t="shared" si="9"/>
        <v>1</v>
      </c>
      <c r="AQ6" s="40" t="s">
        <v>641</v>
      </c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4">
        <f t="shared" si="10"/>
        <v>9</v>
      </c>
      <c r="BI6" s="40"/>
      <c r="BJ6" s="48">
        <f t="shared" si="11"/>
        <v>695939</v>
      </c>
      <c r="BK6" s="78"/>
      <c r="BL6" s="78"/>
      <c r="BM6" s="78"/>
      <c r="BN6" s="78"/>
      <c r="BO6" s="40"/>
      <c r="BP6" s="40"/>
      <c r="BQ6" s="40"/>
      <c r="BR6" s="40"/>
      <c r="BS6" s="40"/>
      <c r="BT6" s="40"/>
      <c r="BU6" s="40"/>
      <c r="BV6" s="40"/>
      <c r="BW6" s="40"/>
      <c r="BX6" s="40"/>
    </row>
    <row r="7" spans="1:76">
      <c r="A7" s="40">
        <v>30004</v>
      </c>
      <c r="B7" s="40">
        <v>1</v>
      </c>
      <c r="C7" s="40"/>
      <c r="D7" s="40"/>
      <c r="E7" s="40" t="s">
        <v>83</v>
      </c>
      <c r="F7" s="40" t="s">
        <v>636</v>
      </c>
      <c r="G7" s="40" t="s">
        <v>639</v>
      </c>
      <c r="H7" s="40"/>
      <c r="I7" s="40" t="s">
        <v>642</v>
      </c>
      <c r="J7" s="40" t="s">
        <v>87</v>
      </c>
      <c r="K7" s="40"/>
      <c r="L7" s="40">
        <v>6</v>
      </c>
      <c r="M7" s="40">
        <f>VLOOKUP(L7,'[1]償却率（定額法）'!$B$6:$C$104,2)</f>
        <v>0.16700000000000001</v>
      </c>
      <c r="N7" s="42">
        <v>38077</v>
      </c>
      <c r="O7" s="42">
        <v>38077</v>
      </c>
      <c r="P7" s="61">
        <f t="shared" si="0"/>
        <v>38077</v>
      </c>
      <c r="Q7" s="44">
        <f t="shared" si="1"/>
        <v>2004</v>
      </c>
      <c r="R7" s="44">
        <f t="shared" si="2"/>
        <v>3</v>
      </c>
      <c r="S7" s="44">
        <f t="shared" si="3"/>
        <v>31</v>
      </c>
      <c r="T7" s="40">
        <f t="shared" si="4"/>
        <v>2003</v>
      </c>
      <c r="U7" s="45">
        <v>1239000</v>
      </c>
      <c r="V7" s="46">
        <v>1</v>
      </c>
      <c r="W7" s="40"/>
      <c r="X7" s="47">
        <f t="shared" si="5"/>
        <v>1238999</v>
      </c>
      <c r="Y7" s="47">
        <f t="shared" si="6"/>
        <v>1</v>
      </c>
      <c r="Z7" s="40"/>
      <c r="AA7" s="40"/>
      <c r="AB7" s="40"/>
      <c r="AC7" s="40"/>
      <c r="AD7" s="40"/>
      <c r="AE7" s="40"/>
      <c r="AF7" s="40"/>
      <c r="AG7" s="40"/>
      <c r="AH7" s="78">
        <f t="shared" si="7"/>
        <v>0</v>
      </c>
      <c r="AI7" s="40"/>
      <c r="AJ7" s="40"/>
      <c r="AK7" s="40"/>
      <c r="AL7" s="40"/>
      <c r="AM7" s="40"/>
      <c r="AN7" s="40"/>
      <c r="AO7" s="64">
        <f t="shared" si="8"/>
        <v>0</v>
      </c>
      <c r="AP7" s="48">
        <f t="shared" si="9"/>
        <v>1</v>
      </c>
      <c r="AQ7" s="40" t="s">
        <v>288</v>
      </c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4">
        <f t="shared" si="10"/>
        <v>17</v>
      </c>
      <c r="BI7" s="40"/>
      <c r="BJ7" s="48">
        <f t="shared" si="11"/>
        <v>1238999</v>
      </c>
      <c r="BK7" s="78"/>
      <c r="BL7" s="78"/>
      <c r="BM7" s="78"/>
      <c r="BN7" s="78"/>
      <c r="BO7" s="40"/>
      <c r="BP7" s="40"/>
      <c r="BQ7" s="40"/>
      <c r="BR7" s="40"/>
      <c r="BS7" s="40"/>
      <c r="BT7" s="40"/>
      <c r="BU7" s="40"/>
      <c r="BV7" s="40"/>
      <c r="BW7" s="40"/>
      <c r="BX7" s="40"/>
    </row>
    <row r="8" spans="1:76">
      <c r="A8" s="40">
        <v>30005</v>
      </c>
      <c r="B8" s="40">
        <v>1</v>
      </c>
      <c r="C8" s="40"/>
      <c r="D8" s="40"/>
      <c r="E8" s="40" t="s">
        <v>83</v>
      </c>
      <c r="F8" s="40" t="s">
        <v>636</v>
      </c>
      <c r="G8" s="40" t="s">
        <v>639</v>
      </c>
      <c r="H8" s="40"/>
      <c r="I8" s="40" t="s">
        <v>643</v>
      </c>
      <c r="J8" s="40" t="s">
        <v>87</v>
      </c>
      <c r="K8" s="40"/>
      <c r="L8" s="40">
        <v>6</v>
      </c>
      <c r="M8" s="40">
        <f>VLOOKUP(L8,'[1]償却率（定額法）'!$B$6:$C$104,2)</f>
        <v>0.16700000000000001</v>
      </c>
      <c r="N8" s="42">
        <v>38428</v>
      </c>
      <c r="O8" s="42">
        <v>38428</v>
      </c>
      <c r="P8" s="61">
        <f t="shared" si="0"/>
        <v>38428</v>
      </c>
      <c r="Q8" s="44">
        <f t="shared" si="1"/>
        <v>2005</v>
      </c>
      <c r="R8" s="44">
        <f t="shared" si="2"/>
        <v>3</v>
      </c>
      <c r="S8" s="44">
        <f t="shared" si="3"/>
        <v>17</v>
      </c>
      <c r="T8" s="40">
        <f t="shared" si="4"/>
        <v>2004</v>
      </c>
      <c r="U8" s="45">
        <v>680000</v>
      </c>
      <c r="V8" s="46">
        <v>1</v>
      </c>
      <c r="W8" s="40"/>
      <c r="X8" s="47">
        <f t="shared" si="5"/>
        <v>679999</v>
      </c>
      <c r="Y8" s="47">
        <f t="shared" si="6"/>
        <v>1</v>
      </c>
      <c r="Z8" s="40"/>
      <c r="AA8" s="40"/>
      <c r="AB8" s="40"/>
      <c r="AC8" s="40"/>
      <c r="AD8" s="40"/>
      <c r="AE8" s="40"/>
      <c r="AF8" s="40"/>
      <c r="AG8" s="40"/>
      <c r="AH8" s="78">
        <f t="shared" si="7"/>
        <v>0</v>
      </c>
      <c r="AI8" s="40"/>
      <c r="AJ8" s="40"/>
      <c r="AK8" s="40"/>
      <c r="AL8" s="40"/>
      <c r="AM8" s="40"/>
      <c r="AN8" s="40"/>
      <c r="AO8" s="64">
        <f t="shared" si="8"/>
        <v>0</v>
      </c>
      <c r="AP8" s="48">
        <f t="shared" si="9"/>
        <v>1</v>
      </c>
      <c r="AQ8" s="40" t="s">
        <v>641</v>
      </c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4">
        <f t="shared" si="10"/>
        <v>16</v>
      </c>
      <c r="BI8" s="40"/>
      <c r="BJ8" s="48">
        <f t="shared" si="11"/>
        <v>679999</v>
      </c>
      <c r="BK8" s="78"/>
      <c r="BL8" s="78"/>
      <c r="BM8" s="78"/>
      <c r="BN8" s="78"/>
      <c r="BO8" s="40"/>
      <c r="BP8" s="40"/>
      <c r="BQ8" s="40"/>
      <c r="BR8" s="40"/>
      <c r="BS8" s="40"/>
      <c r="BT8" s="40"/>
      <c r="BU8" s="40"/>
      <c r="BV8" s="40"/>
      <c r="BW8" s="40"/>
      <c r="BX8" s="40"/>
    </row>
    <row r="9" spans="1:76">
      <c r="A9" s="40">
        <v>30006</v>
      </c>
      <c r="B9" s="40">
        <v>1</v>
      </c>
      <c r="C9" s="40"/>
      <c r="D9" s="40"/>
      <c r="E9" s="40" t="s">
        <v>83</v>
      </c>
      <c r="F9" s="40" t="s">
        <v>636</v>
      </c>
      <c r="G9" s="40" t="s">
        <v>639</v>
      </c>
      <c r="H9" s="40"/>
      <c r="I9" s="40" t="s">
        <v>644</v>
      </c>
      <c r="J9" s="40" t="s">
        <v>87</v>
      </c>
      <c r="K9" s="40"/>
      <c r="L9" s="40">
        <v>6</v>
      </c>
      <c r="M9" s="40">
        <f>VLOOKUP(L9,'[1]償却率（定額法）'!$B$6:$C$104,2)</f>
        <v>0.16700000000000001</v>
      </c>
      <c r="N9" s="42">
        <v>38428</v>
      </c>
      <c r="O9" s="42">
        <v>38428</v>
      </c>
      <c r="P9" s="61">
        <f t="shared" si="0"/>
        <v>38428</v>
      </c>
      <c r="Q9" s="44">
        <f t="shared" si="1"/>
        <v>2005</v>
      </c>
      <c r="R9" s="44">
        <f t="shared" si="2"/>
        <v>3</v>
      </c>
      <c r="S9" s="44">
        <f t="shared" si="3"/>
        <v>17</v>
      </c>
      <c r="T9" s="40">
        <f t="shared" si="4"/>
        <v>2004</v>
      </c>
      <c r="U9" s="45">
        <v>645500</v>
      </c>
      <c r="V9" s="46">
        <v>1</v>
      </c>
      <c r="W9" s="40"/>
      <c r="X9" s="47">
        <f t="shared" si="5"/>
        <v>645499</v>
      </c>
      <c r="Y9" s="47">
        <f t="shared" si="6"/>
        <v>1</v>
      </c>
      <c r="Z9" s="40"/>
      <c r="AA9" s="40"/>
      <c r="AB9" s="40"/>
      <c r="AC9" s="40"/>
      <c r="AD9" s="40"/>
      <c r="AE9" s="40"/>
      <c r="AF9" s="40"/>
      <c r="AG9" s="40"/>
      <c r="AH9" s="78">
        <f t="shared" si="7"/>
        <v>0</v>
      </c>
      <c r="AI9" s="40"/>
      <c r="AJ9" s="40"/>
      <c r="AK9" s="40"/>
      <c r="AL9" s="40"/>
      <c r="AM9" s="40"/>
      <c r="AN9" s="40"/>
      <c r="AO9" s="64">
        <f t="shared" si="8"/>
        <v>0</v>
      </c>
      <c r="AP9" s="48">
        <f t="shared" si="9"/>
        <v>1</v>
      </c>
      <c r="AQ9" s="40" t="s">
        <v>641</v>
      </c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4">
        <f t="shared" si="10"/>
        <v>16</v>
      </c>
      <c r="BI9" s="40"/>
      <c r="BJ9" s="48">
        <f t="shared" si="11"/>
        <v>645499</v>
      </c>
      <c r="BK9" s="78"/>
      <c r="BL9" s="78"/>
      <c r="BM9" s="78"/>
      <c r="BN9" s="78"/>
      <c r="BO9" s="40"/>
      <c r="BP9" s="40"/>
      <c r="BQ9" s="40"/>
      <c r="BR9" s="40"/>
      <c r="BS9" s="40"/>
      <c r="BT9" s="40"/>
      <c r="BU9" s="40"/>
      <c r="BV9" s="40"/>
      <c r="BW9" s="40"/>
      <c r="BX9" s="40"/>
    </row>
    <row r="10" spans="1:76">
      <c r="A10" s="40">
        <v>30007</v>
      </c>
      <c r="B10" s="40">
        <v>1</v>
      </c>
      <c r="C10" s="40"/>
      <c r="D10" s="40"/>
      <c r="E10" s="40" t="s">
        <v>83</v>
      </c>
      <c r="F10" s="40" t="s">
        <v>636</v>
      </c>
      <c r="G10" s="40" t="s">
        <v>639</v>
      </c>
      <c r="H10" s="40"/>
      <c r="I10" s="40" t="s">
        <v>645</v>
      </c>
      <c r="J10" s="40" t="s">
        <v>87</v>
      </c>
      <c r="K10" s="40"/>
      <c r="L10" s="40">
        <v>6</v>
      </c>
      <c r="M10" s="40">
        <f>VLOOKUP(L10,'[1]償却率（定額法）'!$B$6:$C$104,2)</f>
        <v>0.16700000000000001</v>
      </c>
      <c r="N10" s="42">
        <v>38428</v>
      </c>
      <c r="O10" s="42">
        <v>38428</v>
      </c>
      <c r="P10" s="61">
        <f t="shared" si="0"/>
        <v>38428</v>
      </c>
      <c r="Q10" s="44">
        <f t="shared" si="1"/>
        <v>2005</v>
      </c>
      <c r="R10" s="44">
        <f t="shared" si="2"/>
        <v>3</v>
      </c>
      <c r="S10" s="44">
        <f t="shared" si="3"/>
        <v>17</v>
      </c>
      <c r="T10" s="40">
        <f t="shared" si="4"/>
        <v>2004</v>
      </c>
      <c r="U10" s="45">
        <v>645500</v>
      </c>
      <c r="V10" s="46">
        <v>1</v>
      </c>
      <c r="W10" s="40"/>
      <c r="X10" s="47">
        <f>IF(T10&gt;=$O$1,0,IF(BH10&gt;=L10,U10-1,ROUND((U10*M10)*(BH10-1),0)))</f>
        <v>645499</v>
      </c>
      <c r="Y10" s="63">
        <f t="shared" si="6"/>
        <v>1</v>
      </c>
      <c r="Z10" s="40"/>
      <c r="AA10" s="40"/>
      <c r="AB10" s="40"/>
      <c r="AC10" s="40"/>
      <c r="AD10" s="40"/>
      <c r="AE10" s="40"/>
      <c r="AF10" s="40"/>
      <c r="AG10" s="40"/>
      <c r="AH10" s="78">
        <f t="shared" si="7"/>
        <v>0</v>
      </c>
      <c r="AI10" s="40"/>
      <c r="AJ10" s="40"/>
      <c r="AK10" s="40"/>
      <c r="AL10" s="40"/>
      <c r="AM10" s="40"/>
      <c r="AN10" s="40"/>
      <c r="AO10" s="64">
        <f t="shared" si="8"/>
        <v>0</v>
      </c>
      <c r="AP10" s="48">
        <f t="shared" si="9"/>
        <v>1</v>
      </c>
      <c r="AQ10" s="40" t="s">
        <v>641</v>
      </c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4">
        <f t="shared" si="10"/>
        <v>16</v>
      </c>
      <c r="BI10" s="40"/>
      <c r="BJ10" s="48">
        <f t="shared" si="11"/>
        <v>645499</v>
      </c>
      <c r="BK10" s="78"/>
      <c r="BL10" s="78"/>
      <c r="BM10" s="78"/>
      <c r="BN10" s="78"/>
      <c r="BO10" s="40"/>
      <c r="BP10" s="40"/>
      <c r="BQ10" s="40"/>
      <c r="BR10" s="40"/>
      <c r="BS10" s="40"/>
      <c r="BT10" s="40"/>
      <c r="BU10" s="40"/>
      <c r="BV10" s="40"/>
      <c r="BW10" s="40"/>
      <c r="BX10" s="40"/>
    </row>
    <row r="11" spans="1:76" ht="14.25" customHeight="1">
      <c r="A11" s="40">
        <v>30008</v>
      </c>
      <c r="B11" s="40">
        <v>1</v>
      </c>
      <c r="C11" s="40"/>
      <c r="D11" s="40"/>
      <c r="E11" s="40" t="s">
        <v>83</v>
      </c>
      <c r="F11" s="40" t="s">
        <v>636</v>
      </c>
      <c r="G11" s="40" t="s">
        <v>639</v>
      </c>
      <c r="H11" s="40"/>
      <c r="I11" s="40" t="s">
        <v>646</v>
      </c>
      <c r="J11" s="40" t="s">
        <v>87</v>
      </c>
      <c r="K11" s="40"/>
      <c r="L11" s="40">
        <v>5</v>
      </c>
      <c r="M11" s="40">
        <f>VLOOKUP(L11,'[1]償却率（定額法）'!$B$6:$C$104,2)</f>
        <v>0.2</v>
      </c>
      <c r="N11" s="42">
        <v>38804</v>
      </c>
      <c r="O11" s="42">
        <v>38804</v>
      </c>
      <c r="P11" s="61">
        <f t="shared" si="0"/>
        <v>38804</v>
      </c>
      <c r="Q11" s="44">
        <f t="shared" si="1"/>
        <v>2006</v>
      </c>
      <c r="R11" s="44">
        <f t="shared" si="2"/>
        <v>3</v>
      </c>
      <c r="S11" s="44">
        <f t="shared" si="3"/>
        <v>28</v>
      </c>
      <c r="T11" s="40">
        <f t="shared" si="4"/>
        <v>2005</v>
      </c>
      <c r="U11" s="45">
        <v>797000</v>
      </c>
      <c r="V11" s="46">
        <v>1</v>
      </c>
      <c r="W11" s="40"/>
      <c r="X11" s="47">
        <f t="shared" si="5"/>
        <v>796999</v>
      </c>
      <c r="Y11" s="47">
        <f t="shared" si="6"/>
        <v>1</v>
      </c>
      <c r="Z11" s="40"/>
      <c r="AA11" s="40"/>
      <c r="AB11" s="40"/>
      <c r="AC11" s="40"/>
      <c r="AD11" s="40"/>
      <c r="AE11" s="40"/>
      <c r="AF11" s="40"/>
      <c r="AG11" s="40"/>
      <c r="AH11" s="78">
        <f t="shared" si="7"/>
        <v>0</v>
      </c>
      <c r="AI11" s="40"/>
      <c r="AJ11" s="40"/>
      <c r="AK11" s="40"/>
      <c r="AL11" s="40"/>
      <c r="AM11" s="40"/>
      <c r="AN11" s="40"/>
      <c r="AO11" s="64">
        <f t="shared" si="8"/>
        <v>0</v>
      </c>
      <c r="AP11" s="48">
        <f t="shared" si="9"/>
        <v>1</v>
      </c>
      <c r="AQ11" s="40" t="s">
        <v>641</v>
      </c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4">
        <f t="shared" si="10"/>
        <v>15</v>
      </c>
      <c r="BI11" s="40"/>
      <c r="BJ11" s="48">
        <f t="shared" si="11"/>
        <v>796999</v>
      </c>
      <c r="BK11" s="78"/>
      <c r="BL11" s="78"/>
      <c r="BM11" s="78"/>
      <c r="BN11" s="78"/>
      <c r="BO11" s="40"/>
      <c r="BP11" s="40"/>
      <c r="BQ11" s="40"/>
      <c r="BR11" s="40"/>
      <c r="BS11" s="40"/>
      <c r="BT11" s="40"/>
      <c r="BU11" s="40"/>
      <c r="BV11" s="40"/>
      <c r="BW11" s="40"/>
      <c r="BX11" s="40"/>
    </row>
    <row r="12" spans="1:76">
      <c r="A12" s="40">
        <v>30011</v>
      </c>
      <c r="B12" s="40">
        <v>1</v>
      </c>
      <c r="C12" s="40"/>
      <c r="D12" s="40"/>
      <c r="E12" s="40" t="s">
        <v>83</v>
      </c>
      <c r="F12" s="40" t="s">
        <v>636</v>
      </c>
      <c r="G12" s="40" t="s">
        <v>639</v>
      </c>
      <c r="H12" s="40"/>
      <c r="I12" s="40" t="s">
        <v>647</v>
      </c>
      <c r="J12" s="40" t="s">
        <v>87</v>
      </c>
      <c r="K12" s="40"/>
      <c r="L12" s="40">
        <v>5</v>
      </c>
      <c r="M12" s="40">
        <f>VLOOKUP(L12,'[1]償却率（定額法）'!$B$6:$C$104,2)</f>
        <v>0.2</v>
      </c>
      <c r="N12" s="42">
        <v>38428</v>
      </c>
      <c r="O12" s="42">
        <v>38428</v>
      </c>
      <c r="P12" s="61">
        <f t="shared" si="0"/>
        <v>38428</v>
      </c>
      <c r="Q12" s="44">
        <f t="shared" si="1"/>
        <v>2005</v>
      </c>
      <c r="R12" s="44">
        <f t="shared" si="2"/>
        <v>3</v>
      </c>
      <c r="S12" s="44">
        <f t="shared" si="3"/>
        <v>17</v>
      </c>
      <c r="T12" s="40">
        <f t="shared" si="4"/>
        <v>2004</v>
      </c>
      <c r="U12" s="45">
        <v>710000</v>
      </c>
      <c r="V12" s="46">
        <v>1</v>
      </c>
      <c r="W12" s="40"/>
      <c r="X12" s="47">
        <f t="shared" si="5"/>
        <v>709999</v>
      </c>
      <c r="Y12" s="47">
        <f t="shared" si="6"/>
        <v>1</v>
      </c>
      <c r="Z12" s="40"/>
      <c r="AA12" s="40"/>
      <c r="AB12" s="40"/>
      <c r="AC12" s="40"/>
      <c r="AD12" s="40"/>
      <c r="AE12" s="40"/>
      <c r="AF12" s="40"/>
      <c r="AG12" s="40"/>
      <c r="AH12" s="78">
        <f t="shared" si="7"/>
        <v>0</v>
      </c>
      <c r="AI12" s="40"/>
      <c r="AJ12" s="40"/>
      <c r="AK12" s="40"/>
      <c r="AL12" s="40"/>
      <c r="AM12" s="40"/>
      <c r="AN12" s="40"/>
      <c r="AO12" s="64">
        <f t="shared" si="8"/>
        <v>0</v>
      </c>
      <c r="AP12" s="48">
        <f>Y12-AO12</f>
        <v>1</v>
      </c>
      <c r="AQ12" s="40" t="s">
        <v>641</v>
      </c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4">
        <f t="shared" si="10"/>
        <v>16</v>
      </c>
      <c r="BI12" s="40"/>
      <c r="BJ12" s="48">
        <f>U12-AP12</f>
        <v>709999</v>
      </c>
      <c r="BK12" s="78"/>
      <c r="BL12" s="78"/>
      <c r="BM12" s="78"/>
      <c r="BN12" s="78"/>
      <c r="BO12" s="40"/>
      <c r="BP12" s="40"/>
      <c r="BQ12" s="40"/>
      <c r="BR12" s="40"/>
      <c r="BS12" s="40"/>
      <c r="BT12" s="40"/>
      <c r="BU12" s="40"/>
      <c r="BV12" s="40"/>
      <c r="BW12" s="40"/>
      <c r="BX12" s="40"/>
    </row>
    <row r="13" spans="1:76">
      <c r="A13" s="40">
        <v>30012</v>
      </c>
      <c r="B13" s="40">
        <v>1</v>
      </c>
      <c r="C13" s="40"/>
      <c r="D13" s="40"/>
      <c r="E13" s="40" t="s">
        <v>83</v>
      </c>
      <c r="F13" s="40" t="s">
        <v>636</v>
      </c>
      <c r="G13" s="40" t="s">
        <v>639</v>
      </c>
      <c r="H13" s="40"/>
      <c r="I13" s="40" t="s">
        <v>648</v>
      </c>
      <c r="J13" s="40" t="s">
        <v>87</v>
      </c>
      <c r="K13" s="40"/>
      <c r="L13" s="40">
        <v>5</v>
      </c>
      <c r="M13" s="40">
        <f>VLOOKUP(L13,'[1]償却率（定額法）'!$B$6:$C$104,2)</f>
        <v>0.2</v>
      </c>
      <c r="N13" s="42">
        <v>32956</v>
      </c>
      <c r="O13" s="42">
        <v>32956</v>
      </c>
      <c r="P13" s="61">
        <f t="shared" si="0"/>
        <v>32956</v>
      </c>
      <c r="Q13" s="44">
        <f t="shared" si="1"/>
        <v>1990</v>
      </c>
      <c r="R13" s="44">
        <f t="shared" si="2"/>
        <v>3</v>
      </c>
      <c r="S13" s="44">
        <f t="shared" si="3"/>
        <v>24</v>
      </c>
      <c r="T13" s="40">
        <f t="shared" si="4"/>
        <v>1989</v>
      </c>
      <c r="U13" s="45">
        <v>598224</v>
      </c>
      <c r="V13" s="46">
        <v>1</v>
      </c>
      <c r="W13" s="40"/>
      <c r="X13" s="47">
        <f t="shared" si="5"/>
        <v>598223</v>
      </c>
      <c r="Y13" s="47">
        <f t="shared" si="6"/>
        <v>1</v>
      </c>
      <c r="Z13" s="40"/>
      <c r="AA13" s="40"/>
      <c r="AB13" s="40"/>
      <c r="AC13" s="40"/>
      <c r="AD13" s="40"/>
      <c r="AE13" s="40"/>
      <c r="AF13" s="40"/>
      <c r="AG13" s="40"/>
      <c r="AH13" s="78">
        <f t="shared" si="7"/>
        <v>0</v>
      </c>
      <c r="AI13" s="40">
        <v>0</v>
      </c>
      <c r="AJ13" s="40"/>
      <c r="AK13" s="40"/>
      <c r="AL13" s="40"/>
      <c r="AM13" s="40"/>
      <c r="AN13" s="40"/>
      <c r="AO13" s="64">
        <f t="shared" si="8"/>
        <v>0</v>
      </c>
      <c r="AP13" s="48">
        <f>Y13-AO13</f>
        <v>1</v>
      </c>
      <c r="AQ13" s="40" t="s">
        <v>641</v>
      </c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4">
        <f t="shared" si="10"/>
        <v>31</v>
      </c>
      <c r="BI13" s="40"/>
      <c r="BJ13" s="48">
        <f>U13-AP13</f>
        <v>598223</v>
      </c>
      <c r="BK13" s="78"/>
      <c r="BL13" s="78"/>
      <c r="BM13" s="78"/>
      <c r="BN13" s="78"/>
      <c r="BO13" s="40"/>
      <c r="BP13" s="40"/>
      <c r="BQ13" s="40"/>
      <c r="BR13" s="40"/>
      <c r="BS13" s="40"/>
      <c r="BT13" s="40"/>
      <c r="BU13" s="40"/>
      <c r="BV13" s="40"/>
      <c r="BW13" s="40"/>
      <c r="BX13" s="40"/>
    </row>
    <row r="14" spans="1:76">
      <c r="A14" s="40">
        <v>30013</v>
      </c>
      <c r="B14" s="40">
        <v>1</v>
      </c>
      <c r="C14" s="40"/>
      <c r="D14" s="40"/>
      <c r="E14" s="40" t="s">
        <v>83</v>
      </c>
      <c r="F14" s="40" t="s">
        <v>636</v>
      </c>
      <c r="G14" s="40" t="s">
        <v>639</v>
      </c>
      <c r="H14" s="40"/>
      <c r="I14" s="40" t="s">
        <v>649</v>
      </c>
      <c r="J14" s="40" t="s">
        <v>87</v>
      </c>
      <c r="K14" s="40"/>
      <c r="L14" s="40">
        <v>6</v>
      </c>
      <c r="M14" s="40">
        <f>VLOOKUP(L14,'[1]償却率（定額法）'!$B$6:$C$104,2)</f>
        <v>0.16700000000000001</v>
      </c>
      <c r="N14" s="42">
        <v>42760</v>
      </c>
      <c r="O14" s="42">
        <v>42825</v>
      </c>
      <c r="P14" s="42">
        <f t="shared" si="0"/>
        <v>42825</v>
      </c>
      <c r="Q14" s="40">
        <f t="shared" si="1"/>
        <v>2017</v>
      </c>
      <c r="R14" s="40">
        <f t="shared" si="2"/>
        <v>3</v>
      </c>
      <c r="S14" s="40">
        <f t="shared" si="3"/>
        <v>25</v>
      </c>
      <c r="T14" s="40">
        <f t="shared" si="4"/>
        <v>2016</v>
      </c>
      <c r="U14" s="51">
        <f>10467579+702000+870119</f>
        <v>12039698</v>
      </c>
      <c r="V14" s="52">
        <v>1</v>
      </c>
      <c r="W14" s="40"/>
      <c r="X14" s="71">
        <f>IF(T14&gt;=$O$1,0,IF(BH14&gt;=L14,U14-1,ROUND((U14*M14)*(BH14-1),0)))+1</f>
        <v>6031890</v>
      </c>
      <c r="Y14" s="63">
        <f>IF(T14&gt;=$O$1,0,IF(U14&gt;X14,U14-X14,1))</f>
        <v>6007808</v>
      </c>
      <c r="Z14" s="40"/>
      <c r="AA14" s="40"/>
      <c r="AB14" s="40"/>
      <c r="AC14" s="40"/>
      <c r="AD14" s="40"/>
      <c r="AE14" s="40"/>
      <c r="AF14" s="40"/>
      <c r="AG14" s="40"/>
      <c r="AH14" s="78">
        <f t="shared" si="7"/>
        <v>0</v>
      </c>
      <c r="AI14" s="40"/>
      <c r="AJ14" s="40"/>
      <c r="AK14" s="40"/>
      <c r="AL14" s="40"/>
      <c r="AM14" s="40"/>
      <c r="AN14" s="40"/>
      <c r="AO14" s="64">
        <f t="shared" si="8"/>
        <v>2010630</v>
      </c>
      <c r="AP14" s="48">
        <f>Y14-AO14</f>
        <v>3997178</v>
      </c>
      <c r="AQ14" s="40" t="s">
        <v>641</v>
      </c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4">
        <f t="shared" si="10"/>
        <v>4</v>
      </c>
      <c r="BI14" s="40"/>
      <c r="BJ14" s="48">
        <f>U14-AP14</f>
        <v>8042520</v>
      </c>
      <c r="BK14" s="78"/>
      <c r="BL14" s="78"/>
      <c r="BM14" s="78"/>
      <c r="BN14" s="78"/>
      <c r="BO14" s="40"/>
      <c r="BP14" s="40"/>
      <c r="BQ14" s="40"/>
      <c r="BR14" s="40"/>
      <c r="BS14" s="40"/>
      <c r="BT14" s="40"/>
      <c r="BU14" s="40"/>
      <c r="BV14" s="40"/>
      <c r="BW14" s="40"/>
      <c r="BX14" s="40"/>
    </row>
    <row r="16" spans="1:76" hidden="1">
      <c r="U16" s="6">
        <f>SUMIFS(U$5:U$14,$AQ$5:$AQ$14,$AQ16)</f>
        <v>16811862</v>
      </c>
      <c r="X16" s="6">
        <f>SUMIFS(X$5:X$14,$AQ$5:$AQ$14,$AQ16)</f>
        <v>10804047</v>
      </c>
      <c r="Y16" s="6">
        <f>SUMIFS(Y$5:Y$14,$AQ$5:$AQ$14,$AQ16)</f>
        <v>6007815</v>
      </c>
      <c r="AH16" s="2">
        <f>SUMIFS(AH$5:AH$14,$AQ$5:$AQ$14,$AQ16)</f>
        <v>0</v>
      </c>
      <c r="AO16" s="6">
        <f>SUMIFS(AO$5:AO$14,$AQ$5:$AQ$14,$AQ16)</f>
        <v>2010630</v>
      </c>
      <c r="AP16" s="6">
        <f>SUMIFS(AP$5:AP$14,$AQ$5:$AQ$14,$AQ16)</f>
        <v>3997185</v>
      </c>
      <c r="AQ16" s="40" t="s">
        <v>296</v>
      </c>
      <c r="BJ16" s="6">
        <f>SUMIFS(BJ$5:BJ$14,$AQ$5:$AQ$14,$AQ16)</f>
        <v>12814677</v>
      </c>
      <c r="BK16" s="6"/>
      <c r="BL16" s="6"/>
      <c r="BM16" s="6"/>
      <c r="BN16" s="6"/>
    </row>
    <row r="17" spans="21:66" hidden="1">
      <c r="U17" s="6">
        <f>SUMIFS(U$5:U$14,$AQ$5:$AQ$14,$AQ17)</f>
        <v>882239000</v>
      </c>
      <c r="X17" s="6">
        <f>SUMIFS(X$5:X$14,$AQ$5:$AQ$14,$AQ17)</f>
        <v>882238998</v>
      </c>
      <c r="Y17" s="6">
        <f>SUMIFS(Y$5:Y$14,$AQ$5:$AQ$14,$AQ17)</f>
        <v>2</v>
      </c>
      <c r="AH17" s="2">
        <f>SUMIFS(AH$5:AH$14,$AQ$5:$AQ$14,$AQ17)</f>
        <v>0</v>
      </c>
      <c r="AO17" s="6">
        <f>SUMIFS(AO$5:AO$14,$AQ$5:$AQ$14,$AQ17)</f>
        <v>0</v>
      </c>
      <c r="AP17" s="6">
        <f>SUMIFS(AP$5:AP$14,$AQ$5:$AQ$14,$AQ17)</f>
        <v>2</v>
      </c>
      <c r="AQ17" s="40" t="s">
        <v>288</v>
      </c>
      <c r="BJ17" s="6">
        <f>SUMIFS(BJ$5:BJ$14,$AQ$5:$AQ$14,$AQ17)</f>
        <v>882238998</v>
      </c>
      <c r="BK17" s="6"/>
      <c r="BL17" s="6"/>
      <c r="BM17" s="6"/>
      <c r="BN17" s="6"/>
    </row>
  </sheetData>
  <autoFilter ref="A4:BX14" xr:uid="{00000000-0009-0000-0000-000009000000}"/>
  <mergeCells count="62">
    <mergeCell ref="BT3:BT4"/>
    <mergeCell ref="BU3:BU4"/>
    <mergeCell ref="BV3:BV4"/>
    <mergeCell ref="BW3:BW4"/>
    <mergeCell ref="BX3:BX4"/>
    <mergeCell ref="BN3:BN4"/>
    <mergeCell ref="BO3:BO4"/>
    <mergeCell ref="BP3:BP4"/>
    <mergeCell ref="BQ3:BQ4"/>
    <mergeCell ref="BR3:BR4"/>
    <mergeCell ref="BS3:BS4"/>
    <mergeCell ref="BH3:BH4"/>
    <mergeCell ref="BI3:BI4"/>
    <mergeCell ref="BJ3:BJ4"/>
    <mergeCell ref="BK3:BK4"/>
    <mergeCell ref="BL3:BL4"/>
    <mergeCell ref="BM3:BM4"/>
    <mergeCell ref="BA3:BA4"/>
    <mergeCell ref="BB3:BB4"/>
    <mergeCell ref="BC3:BD3"/>
    <mergeCell ref="BE3:BE4"/>
    <mergeCell ref="BF3:BF4"/>
    <mergeCell ref="BG3:BG4"/>
    <mergeCell ref="AR3:AU3"/>
    <mergeCell ref="AV3:AV4"/>
    <mergeCell ref="AW3:AW4"/>
    <mergeCell ref="AX3:AX4"/>
    <mergeCell ref="AY3:AY4"/>
    <mergeCell ref="AZ3:AZ4"/>
    <mergeCell ref="AB3:AG3"/>
    <mergeCell ref="AH3:AH4"/>
    <mergeCell ref="AI3:AN3"/>
    <mergeCell ref="AO3:AO4"/>
    <mergeCell ref="AP3:AP4"/>
    <mergeCell ref="AQ3:AQ4"/>
    <mergeCell ref="V3:V4"/>
    <mergeCell ref="W3:W4"/>
    <mergeCell ref="X3:X4"/>
    <mergeCell ref="Y3:Y4"/>
    <mergeCell ref="Z3:Z4"/>
    <mergeCell ref="AA3:AA4"/>
    <mergeCell ref="N3:N4"/>
    <mergeCell ref="O3:O4"/>
    <mergeCell ref="P3:P4"/>
    <mergeCell ref="Q3:S3"/>
    <mergeCell ref="T3:T4"/>
    <mergeCell ref="U3:U4"/>
    <mergeCell ref="H3:H4"/>
    <mergeCell ref="I3:I4"/>
    <mergeCell ref="J3:J4"/>
    <mergeCell ref="K3:K4"/>
    <mergeCell ref="L3:L4"/>
    <mergeCell ref="M3:M4"/>
    <mergeCell ref="A1:C1"/>
    <mergeCell ref="D1:G1"/>
    <mergeCell ref="A3:A4"/>
    <mergeCell ref="B3:B4"/>
    <mergeCell ref="C3:C4"/>
    <mergeCell ref="D3:D4"/>
    <mergeCell ref="E3:E4"/>
    <mergeCell ref="F3:F4"/>
    <mergeCell ref="G3:G4"/>
  </mergeCells>
  <phoneticPr fontId="2"/>
  <pageMargins left="0.70866141732283472" right="0.70866141732283472" top="0.74803149606299213" bottom="0.74803149606299213" header="0.31496062992125984" footer="0.31496062992125984"/>
  <pageSetup paperSize="9" scale="43" fitToHeight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BF69A-48C2-44A2-A2FD-7411E5F9215C}">
  <sheetPr>
    <tabColor theme="9"/>
    <pageSetUpPr fitToPage="1"/>
  </sheetPr>
  <dimension ref="A1:BY19"/>
  <sheetViews>
    <sheetView zoomScale="70" zoomScaleNormal="70" workbookViewId="0">
      <pane xSplit="9" ySplit="4" topLeftCell="V5" activePane="bottomRight" state="frozen"/>
      <selection activeCell="I26" sqref="I26:N26"/>
      <selection pane="topRight" activeCell="I26" sqref="I26:N26"/>
      <selection pane="bottomLeft" activeCell="I26" sqref="I26:N26"/>
      <selection pane="bottomRight" activeCell="I21" sqref="I21"/>
    </sheetView>
  </sheetViews>
  <sheetFormatPr defaultColWidth="9" defaultRowHeight="18.75" outlineLevelCol="1"/>
  <cols>
    <col min="1" max="1" width="6.5" style="2" customWidth="1"/>
    <col min="2" max="2" width="5.25" style="2" bestFit="1" customWidth="1"/>
    <col min="3" max="3" width="28.625" style="2" customWidth="1"/>
    <col min="4" max="4" width="12.375" style="2" hidden="1" customWidth="1" outlineLevel="1"/>
    <col min="5" max="5" width="19.25" style="2" hidden="1" customWidth="1" outlineLevel="1"/>
    <col min="6" max="6" width="19.25" style="2" bestFit="1" customWidth="1" collapsed="1"/>
    <col min="7" max="8" width="11.375" style="2" hidden="1" customWidth="1" outlineLevel="1"/>
    <col min="9" max="9" width="40.875" style="2" customWidth="1" collapsed="1"/>
    <col min="10" max="10" width="10.5" style="2" hidden="1" customWidth="1" outlineLevel="1"/>
    <col min="11" max="11" width="17.625" style="2" hidden="1" customWidth="1" outlineLevel="1"/>
    <col min="12" max="13" width="9" style="2" hidden="1" customWidth="1" outlineLevel="1"/>
    <col min="14" max="14" width="11.625" style="5" customWidth="1" collapsed="1"/>
    <col min="15" max="15" width="11.625" style="5" hidden="1" customWidth="1" outlineLevel="1"/>
    <col min="16" max="16" width="13" style="5" hidden="1" customWidth="1" outlineLevel="1"/>
    <col min="17" max="17" width="10.5" style="2" hidden="1" customWidth="1" outlineLevel="1"/>
    <col min="18" max="20" width="9.5" style="2" hidden="1" customWidth="1" outlineLevel="1"/>
    <col min="21" max="21" width="13.875" style="6" customWidth="1" collapsed="1"/>
    <col min="22" max="22" width="9" style="2" customWidth="1"/>
    <col min="23" max="23" width="13" style="2" hidden="1" customWidth="1" outlineLevel="1"/>
    <col min="24" max="24" width="16.875" style="2" hidden="1" customWidth="1" outlineLevel="1"/>
    <col min="25" max="25" width="19.5" style="2" customWidth="1" collapsed="1"/>
    <col min="26" max="26" width="13" style="2" hidden="1" customWidth="1" outlineLevel="1"/>
    <col min="27" max="28" width="11" style="2" hidden="1" customWidth="1" outlineLevel="1"/>
    <col min="29" max="29" width="15.125" style="2" hidden="1" customWidth="1" outlineLevel="1"/>
    <col min="30" max="30" width="17.125" style="2" hidden="1" customWidth="1" outlineLevel="1"/>
    <col min="31" max="31" width="13" style="2" hidden="1" customWidth="1" outlineLevel="1"/>
    <col min="32" max="32" width="9" style="2" hidden="1" customWidth="1" outlineLevel="1"/>
    <col min="33" max="34" width="11" style="2" hidden="1" customWidth="1" outlineLevel="1"/>
    <col min="35" max="35" width="9" style="2" hidden="1" customWidth="1" outlineLevel="1"/>
    <col min="36" max="36" width="15.125" style="2" hidden="1" customWidth="1" outlineLevel="1"/>
    <col min="37" max="37" width="17.125" style="2" hidden="1" customWidth="1" outlineLevel="1"/>
    <col min="38" max="38" width="13" style="2" hidden="1" customWidth="1" outlineLevel="1"/>
    <col min="39" max="39" width="14.125" style="79" hidden="1" customWidth="1" outlineLevel="1"/>
    <col min="40" max="40" width="11" style="2" hidden="1" customWidth="1" outlineLevel="1"/>
    <col min="41" max="41" width="11" style="2" bestFit="1" customWidth="1" collapsed="1"/>
    <col min="42" max="42" width="15.125" style="2" bestFit="1" customWidth="1"/>
    <col min="43" max="43" width="17.625" style="2" customWidth="1"/>
    <col min="44" max="47" width="8" style="2" hidden="1" customWidth="1" outlineLevel="1"/>
    <col min="48" max="48" width="20.75" style="2" customWidth="1" collapsed="1"/>
    <col min="49" max="49" width="9" style="2" hidden="1" customWidth="1" outlineLevel="1"/>
    <col min="50" max="50" width="15.125" style="2" hidden="1" customWidth="1" outlineLevel="1"/>
    <col min="51" max="52" width="13" style="2" hidden="1" customWidth="1" outlineLevel="1"/>
    <col min="53" max="53" width="7.125" style="2" hidden="1" customWidth="1" outlineLevel="1"/>
    <col min="54" max="54" width="15.125" style="2" hidden="1" customWidth="1" outlineLevel="1"/>
    <col min="55" max="55" width="11.375" style="2" customWidth="1" collapsed="1"/>
    <col min="56" max="56" width="11.375" style="2" customWidth="1"/>
    <col min="57" max="57" width="6.5" style="2" hidden="1" customWidth="1" outlineLevel="1"/>
    <col min="58" max="58" width="7" style="2" hidden="1" customWidth="1" outlineLevel="1"/>
    <col min="59" max="59" width="11.25" style="2" hidden="1" customWidth="1" outlineLevel="1"/>
    <col min="60" max="60" width="9" style="2" hidden="1" customWidth="1" outlineLevel="1"/>
    <col min="61" max="61" width="11" style="2" hidden="1" customWidth="1" outlineLevel="1"/>
    <col min="62" max="62" width="15.125" style="2" customWidth="1" collapsed="1"/>
    <col min="63" max="63" width="20.5" style="2" bestFit="1" customWidth="1"/>
    <col min="64" max="66" width="9" style="2" hidden="1" customWidth="1" outlineLevel="1"/>
    <col min="67" max="67" width="11.125" style="2" hidden="1" customWidth="1" outlineLevel="1"/>
    <col min="68" max="68" width="11" style="2" hidden="1" customWidth="1" outlineLevel="1"/>
    <col min="69" max="69" width="9" style="2" hidden="1" customWidth="1" outlineLevel="1"/>
    <col min="70" max="70" width="7.125" style="2" hidden="1" customWidth="1" outlineLevel="1"/>
    <col min="71" max="71" width="9" style="2" hidden="1" customWidth="1" outlineLevel="1"/>
    <col min="72" max="72" width="7.125" style="2" hidden="1" customWidth="1" outlineLevel="1"/>
    <col min="73" max="75" width="0" style="2" hidden="1" customWidth="1" outlineLevel="1"/>
    <col min="76" max="76" width="12.5" style="2" hidden="1" customWidth="1" outlineLevel="1"/>
    <col min="77" max="77" width="9" style="2" collapsed="1"/>
    <col min="78" max="16384" width="9" style="2"/>
  </cols>
  <sheetData>
    <row r="1" spans="1:76">
      <c r="A1" s="1"/>
      <c r="B1" s="1"/>
      <c r="C1" s="1"/>
      <c r="D1" s="1"/>
      <c r="E1" s="1"/>
      <c r="F1" s="1"/>
      <c r="G1" s="1"/>
      <c r="O1" s="4">
        <v>2020</v>
      </c>
    </row>
    <row r="3" spans="1:76" s="29" customFormat="1" ht="13.15" customHeight="1">
      <c r="A3" s="8" t="s">
        <v>0</v>
      </c>
      <c r="B3" s="8" t="s">
        <v>1</v>
      </c>
      <c r="C3" s="8" t="s">
        <v>2</v>
      </c>
      <c r="D3" s="8" t="s">
        <v>3</v>
      </c>
      <c r="E3" s="9" t="s">
        <v>4</v>
      </c>
      <c r="F3" s="10" t="s">
        <v>5</v>
      </c>
      <c r="G3" s="9" t="s">
        <v>6</v>
      </c>
      <c r="H3" s="9" t="s">
        <v>7</v>
      </c>
      <c r="I3" s="9" t="s">
        <v>8</v>
      </c>
      <c r="J3" s="8" t="s">
        <v>9</v>
      </c>
      <c r="K3" s="9" t="s">
        <v>10</v>
      </c>
      <c r="L3" s="11" t="s">
        <v>11</v>
      </c>
      <c r="M3" s="28" t="s">
        <v>12</v>
      </c>
      <c r="N3" s="13" t="s">
        <v>13</v>
      </c>
      <c r="O3" s="14" t="s">
        <v>14</v>
      </c>
      <c r="P3" s="80" t="s">
        <v>15</v>
      </c>
      <c r="Q3" s="25" t="s">
        <v>16</v>
      </c>
      <c r="R3" s="25"/>
      <c r="S3" s="25"/>
      <c r="T3" s="17" t="s">
        <v>17</v>
      </c>
      <c r="U3" s="18" t="s">
        <v>18</v>
      </c>
      <c r="V3" s="8" t="s">
        <v>19</v>
      </c>
      <c r="W3" s="11" t="s">
        <v>20</v>
      </c>
      <c r="X3" s="20" t="s">
        <v>21</v>
      </c>
      <c r="Y3" s="20" t="s">
        <v>22</v>
      </c>
      <c r="Z3" s="11" t="s">
        <v>23</v>
      </c>
      <c r="AA3" s="11" t="s">
        <v>24</v>
      </c>
      <c r="AB3" s="11" t="s">
        <v>25</v>
      </c>
      <c r="AC3" s="11"/>
      <c r="AD3" s="11"/>
      <c r="AE3" s="11"/>
      <c r="AF3" s="11"/>
      <c r="AG3" s="11"/>
      <c r="AH3" s="11" t="s">
        <v>26</v>
      </c>
      <c r="AI3" s="21" t="s">
        <v>27</v>
      </c>
      <c r="AJ3" s="22"/>
      <c r="AK3" s="22"/>
      <c r="AL3" s="22"/>
      <c r="AM3" s="22"/>
      <c r="AN3" s="23"/>
      <c r="AO3" s="24" t="s">
        <v>28</v>
      </c>
      <c r="AP3" s="25" t="s">
        <v>29</v>
      </c>
      <c r="AQ3" s="8" t="s">
        <v>30</v>
      </c>
      <c r="AR3" s="9" t="s">
        <v>31</v>
      </c>
      <c r="AS3" s="9"/>
      <c r="AT3" s="9"/>
      <c r="AU3" s="9"/>
      <c r="AV3" s="11" t="s">
        <v>32</v>
      </c>
      <c r="AW3" s="8" t="s">
        <v>33</v>
      </c>
      <c r="AX3" s="11" t="s">
        <v>34</v>
      </c>
      <c r="AY3" s="11" t="s">
        <v>35</v>
      </c>
      <c r="AZ3" s="11" t="s">
        <v>36</v>
      </c>
      <c r="BA3" s="11" t="s">
        <v>37</v>
      </c>
      <c r="BB3" s="11" t="s">
        <v>38</v>
      </c>
      <c r="BC3" s="26" t="s">
        <v>39</v>
      </c>
      <c r="BD3" s="27"/>
      <c r="BE3" s="9" t="s">
        <v>40</v>
      </c>
      <c r="BF3" s="9" t="s">
        <v>41</v>
      </c>
      <c r="BG3" s="9" t="s">
        <v>42</v>
      </c>
      <c r="BH3" s="28" t="s">
        <v>43</v>
      </c>
      <c r="BI3" s="10" t="s">
        <v>44</v>
      </c>
      <c r="BJ3" s="25" t="s">
        <v>45</v>
      </c>
      <c r="BK3" s="9" t="s">
        <v>46</v>
      </c>
      <c r="BL3" s="9" t="s">
        <v>47</v>
      </c>
      <c r="BM3" s="9" t="s">
        <v>48</v>
      </c>
      <c r="BN3" s="9" t="s">
        <v>49</v>
      </c>
      <c r="BO3" s="9" t="s">
        <v>50</v>
      </c>
      <c r="BP3" s="9" t="s">
        <v>51</v>
      </c>
      <c r="BQ3" s="9" t="s">
        <v>52</v>
      </c>
      <c r="BR3" s="9" t="s">
        <v>53</v>
      </c>
      <c r="BS3" s="9" t="s">
        <v>54</v>
      </c>
      <c r="BT3" s="8" t="s">
        <v>55</v>
      </c>
      <c r="BU3" s="8" t="s">
        <v>56</v>
      </c>
      <c r="BV3" s="8" t="s">
        <v>57</v>
      </c>
      <c r="BW3" s="8" t="s">
        <v>58</v>
      </c>
      <c r="BX3" s="9" t="s">
        <v>59</v>
      </c>
    </row>
    <row r="4" spans="1:76" s="29" customFormat="1" ht="33" customHeight="1">
      <c r="A4" s="8"/>
      <c r="B4" s="8"/>
      <c r="C4" s="8"/>
      <c r="D4" s="8"/>
      <c r="E4" s="9"/>
      <c r="F4" s="10"/>
      <c r="G4" s="9"/>
      <c r="H4" s="9"/>
      <c r="I4" s="9"/>
      <c r="J4" s="8"/>
      <c r="K4" s="9"/>
      <c r="L4" s="11"/>
      <c r="M4" s="28"/>
      <c r="N4" s="13"/>
      <c r="O4" s="14"/>
      <c r="P4" s="81"/>
      <c r="Q4" s="82" t="s">
        <v>60</v>
      </c>
      <c r="R4" s="82" t="s">
        <v>61</v>
      </c>
      <c r="S4" s="82" t="s">
        <v>62</v>
      </c>
      <c r="T4" s="32"/>
      <c r="U4" s="18"/>
      <c r="V4" s="8"/>
      <c r="W4" s="11"/>
      <c r="X4" s="34"/>
      <c r="Y4" s="34"/>
      <c r="Z4" s="11"/>
      <c r="AA4" s="11"/>
      <c r="AB4" s="35" t="s">
        <v>63</v>
      </c>
      <c r="AC4" s="35" t="s">
        <v>64</v>
      </c>
      <c r="AD4" s="35" t="s">
        <v>65</v>
      </c>
      <c r="AE4" s="35" t="s">
        <v>66</v>
      </c>
      <c r="AF4" s="35" t="s">
        <v>67</v>
      </c>
      <c r="AG4" s="35" t="s">
        <v>68</v>
      </c>
      <c r="AH4" s="11"/>
      <c r="AI4" s="35" t="s">
        <v>69</v>
      </c>
      <c r="AJ4" s="35" t="s">
        <v>70</v>
      </c>
      <c r="AK4" s="35" t="s">
        <v>71</v>
      </c>
      <c r="AL4" s="35" t="s">
        <v>72</v>
      </c>
      <c r="AM4" s="83" t="s">
        <v>73</v>
      </c>
      <c r="AN4" s="35" t="s">
        <v>74</v>
      </c>
      <c r="AO4" s="36"/>
      <c r="AP4" s="25"/>
      <c r="AQ4" s="8"/>
      <c r="AR4" s="37" t="s">
        <v>75</v>
      </c>
      <c r="AS4" s="37" t="s">
        <v>76</v>
      </c>
      <c r="AT4" s="37" t="s">
        <v>77</v>
      </c>
      <c r="AU4" s="37" t="s">
        <v>78</v>
      </c>
      <c r="AV4" s="11"/>
      <c r="AW4" s="8"/>
      <c r="AX4" s="11"/>
      <c r="AY4" s="11"/>
      <c r="AZ4" s="11"/>
      <c r="BA4" s="11"/>
      <c r="BB4" s="11"/>
      <c r="BC4" s="39" t="s">
        <v>79</v>
      </c>
      <c r="BD4" s="39" t="s">
        <v>80</v>
      </c>
      <c r="BE4" s="8"/>
      <c r="BF4" s="8"/>
      <c r="BG4" s="8"/>
      <c r="BH4" s="28"/>
      <c r="BI4" s="11"/>
      <c r="BJ4" s="25"/>
      <c r="BK4" s="8"/>
      <c r="BL4" s="8"/>
      <c r="BM4" s="9"/>
      <c r="BN4" s="8"/>
      <c r="BO4" s="8"/>
      <c r="BP4" s="9"/>
      <c r="BQ4" s="8"/>
      <c r="BR4" s="8"/>
      <c r="BS4" s="8"/>
      <c r="BT4" s="8"/>
      <c r="BU4" s="8"/>
      <c r="BV4" s="8"/>
      <c r="BW4" s="8"/>
      <c r="BX4" s="8"/>
    </row>
    <row r="5" spans="1:76">
      <c r="A5" s="40"/>
      <c r="B5" s="40"/>
      <c r="C5" s="40"/>
      <c r="D5" s="40"/>
      <c r="E5" s="40" t="s">
        <v>83</v>
      </c>
      <c r="F5" s="40" t="s">
        <v>650</v>
      </c>
      <c r="G5" s="40" t="s">
        <v>392</v>
      </c>
      <c r="H5" s="40" t="s">
        <v>393</v>
      </c>
      <c r="I5" s="40" t="s">
        <v>651</v>
      </c>
      <c r="J5" s="40"/>
      <c r="K5" s="40" t="s">
        <v>603</v>
      </c>
      <c r="L5" s="40">
        <v>60</v>
      </c>
      <c r="M5" s="40">
        <f>VLOOKUP(L5,'[1]償却率（定額法）'!$B$6:$C$104,2)</f>
        <v>1.7000000000000001E-2</v>
      </c>
      <c r="N5" s="42">
        <v>43166</v>
      </c>
      <c r="O5" s="42"/>
      <c r="P5" s="61">
        <f>IF(O5="",N5,O5)</f>
        <v>43166</v>
      </c>
      <c r="Q5" s="44">
        <f t="shared" ref="Q5:Q16" si="0">YEAR(P5)</f>
        <v>2018</v>
      </c>
      <c r="R5" s="44">
        <f>MONTH(P5)</f>
        <v>3</v>
      </c>
      <c r="S5" s="44">
        <f>DAY(N5)</f>
        <v>7</v>
      </c>
      <c r="T5" s="40">
        <f>IF(Q5=1900,"",IF(R5&lt;4,Q5-1,Q5))</f>
        <v>2017</v>
      </c>
      <c r="U5" s="45">
        <v>12182201</v>
      </c>
      <c r="V5" s="54">
        <v>1</v>
      </c>
      <c r="W5" s="40"/>
      <c r="X5" s="47">
        <v>0</v>
      </c>
      <c r="Y5" s="47">
        <f t="shared" ref="Y5:Y16" si="1">IF(BH5=0,0,U5-X5)</f>
        <v>12182201</v>
      </c>
      <c r="Z5" s="40"/>
      <c r="AA5" s="40"/>
      <c r="AB5" s="40"/>
      <c r="AC5" s="40"/>
      <c r="AD5" s="40"/>
      <c r="AE5" s="40"/>
      <c r="AF5" s="40"/>
      <c r="AG5" s="40"/>
      <c r="AH5" s="78">
        <f>SUM(AI5:AN5)</f>
        <v>0</v>
      </c>
      <c r="AI5" s="40"/>
      <c r="AJ5" s="40"/>
      <c r="AK5" s="40"/>
      <c r="AL5" s="40"/>
      <c r="AM5" s="66"/>
      <c r="AN5" s="40"/>
      <c r="AO5" s="64">
        <v>0</v>
      </c>
      <c r="AP5" s="48">
        <f t="shared" ref="AP5:AP16" si="2">U5</f>
        <v>12182201</v>
      </c>
      <c r="AQ5" s="40" t="s">
        <v>296</v>
      </c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>
        <f t="shared" ref="BH5:BH16" si="3">IF(T5="","",$O$1-T5)</f>
        <v>3</v>
      </c>
      <c r="BI5" s="40"/>
      <c r="BJ5" s="78">
        <f t="shared" ref="BJ5:BJ16" si="4">U5-AP5</f>
        <v>0</v>
      </c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</row>
    <row r="6" spans="1:76" s="93" customFormat="1">
      <c r="A6" s="84"/>
      <c r="B6" s="84"/>
      <c r="C6" s="84"/>
      <c r="D6" s="84"/>
      <c r="E6" s="84" t="s">
        <v>83</v>
      </c>
      <c r="F6" s="84" t="s">
        <v>650</v>
      </c>
      <c r="G6" s="84" t="s">
        <v>333</v>
      </c>
      <c r="H6" s="84" t="s">
        <v>652</v>
      </c>
      <c r="I6" s="84" t="s">
        <v>653</v>
      </c>
      <c r="J6" s="84"/>
      <c r="K6" s="84" t="s">
        <v>654</v>
      </c>
      <c r="L6" s="84">
        <v>17</v>
      </c>
      <c r="M6" s="84">
        <f>VLOOKUP(L6,'[1]償却率（定額法）'!$B$6:$C$104,2)</f>
        <v>5.8999999999999997E-2</v>
      </c>
      <c r="N6" s="85">
        <v>43181</v>
      </c>
      <c r="O6" s="85"/>
      <c r="P6" s="85">
        <f t="shared" ref="P6:P8" si="5">IF(O6="",N6,O6)</f>
        <v>43181</v>
      </c>
      <c r="Q6" s="84">
        <f>YEAR(P6)</f>
        <v>2018</v>
      </c>
      <c r="R6" s="84">
        <f t="shared" ref="R6:R16" si="6">MONTH(P6)</f>
        <v>3</v>
      </c>
      <c r="S6" s="84">
        <f t="shared" ref="S6:S16" si="7">DAY(N6)</f>
        <v>22</v>
      </c>
      <c r="T6" s="84">
        <f t="shared" ref="T6:T16" si="8">IF(Q6=1900,"",IF(R6&lt;4,Q6-1,Q6))</f>
        <v>2017</v>
      </c>
      <c r="U6" s="86">
        <v>39204000</v>
      </c>
      <c r="V6" s="87">
        <v>1</v>
      </c>
      <c r="W6" s="84"/>
      <c r="X6" s="86">
        <v>0</v>
      </c>
      <c r="Y6" s="86">
        <f t="shared" si="1"/>
        <v>39204000</v>
      </c>
      <c r="Z6" s="84"/>
      <c r="AA6" s="84"/>
      <c r="AB6" s="84"/>
      <c r="AC6" s="84"/>
      <c r="AD6" s="84"/>
      <c r="AE6" s="84"/>
      <c r="AF6" s="84"/>
      <c r="AG6" s="84"/>
      <c r="AH6" s="88">
        <v>39204000</v>
      </c>
      <c r="AI6" s="84"/>
      <c r="AJ6" s="84"/>
      <c r="AK6" s="84"/>
      <c r="AL6" s="84"/>
      <c r="AM6" s="89"/>
      <c r="AN6" s="84"/>
      <c r="AO6" s="90">
        <v>0</v>
      </c>
      <c r="AP6" s="88">
        <v>0</v>
      </c>
      <c r="AQ6" s="84" t="s">
        <v>288</v>
      </c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>
        <f t="shared" si="3"/>
        <v>3</v>
      </c>
      <c r="BI6" s="84"/>
      <c r="BJ6" s="88">
        <v>0</v>
      </c>
      <c r="BK6" s="84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</row>
    <row r="7" spans="1:76">
      <c r="A7" s="40"/>
      <c r="B7" s="40"/>
      <c r="C7" s="40"/>
      <c r="D7" s="40"/>
      <c r="E7" s="40" t="s">
        <v>83</v>
      </c>
      <c r="F7" s="40" t="s">
        <v>650</v>
      </c>
      <c r="G7" s="40" t="s">
        <v>392</v>
      </c>
      <c r="H7" s="40" t="s">
        <v>393</v>
      </c>
      <c r="I7" s="40" t="s">
        <v>655</v>
      </c>
      <c r="J7" s="40"/>
      <c r="K7" s="40" t="s">
        <v>603</v>
      </c>
      <c r="L7" s="40">
        <v>60</v>
      </c>
      <c r="M7" s="40">
        <f>VLOOKUP(L7,'[1]償却率（定額法）'!$B$6:$C$104,2)</f>
        <v>1.7000000000000001E-2</v>
      </c>
      <c r="N7" s="42">
        <v>43542</v>
      </c>
      <c r="O7" s="42"/>
      <c r="P7" s="61">
        <f t="shared" si="5"/>
        <v>43542</v>
      </c>
      <c r="Q7" s="44">
        <f>YEAR(P7)</f>
        <v>2019</v>
      </c>
      <c r="R7" s="44">
        <f t="shared" si="6"/>
        <v>3</v>
      </c>
      <c r="S7" s="44">
        <f t="shared" si="7"/>
        <v>18</v>
      </c>
      <c r="T7" s="40">
        <f t="shared" si="8"/>
        <v>2018</v>
      </c>
      <c r="U7" s="45">
        <f>3142800+10356763+4496311+1366652</f>
        <v>19362526</v>
      </c>
      <c r="V7" s="54">
        <v>1</v>
      </c>
      <c r="W7" s="40"/>
      <c r="X7" s="47">
        <v>0</v>
      </c>
      <c r="Y7" s="47">
        <f t="shared" si="1"/>
        <v>19362526</v>
      </c>
      <c r="Z7" s="40"/>
      <c r="AA7" s="40"/>
      <c r="AB7" s="40"/>
      <c r="AC7" s="40"/>
      <c r="AD7" s="40"/>
      <c r="AE7" s="40"/>
      <c r="AF7" s="40"/>
      <c r="AG7" s="40"/>
      <c r="AH7" s="78">
        <f t="shared" ref="AH7:AH16" si="9">SUM(AI7:AN7)</f>
        <v>0</v>
      </c>
      <c r="AI7" s="40"/>
      <c r="AJ7" s="40"/>
      <c r="AK7" s="40"/>
      <c r="AL7" s="40"/>
      <c r="AM7" s="66"/>
      <c r="AN7" s="40"/>
      <c r="AO7" s="64">
        <v>0</v>
      </c>
      <c r="AP7" s="48">
        <f t="shared" si="2"/>
        <v>19362526</v>
      </c>
      <c r="AQ7" s="40" t="s">
        <v>296</v>
      </c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>
        <f t="shared" si="3"/>
        <v>2</v>
      </c>
      <c r="BI7" s="40"/>
      <c r="BJ7" s="78">
        <f t="shared" si="4"/>
        <v>0</v>
      </c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</row>
    <row r="8" spans="1:76">
      <c r="A8" s="40"/>
      <c r="B8" s="40"/>
      <c r="C8" s="40"/>
      <c r="D8" s="40"/>
      <c r="E8" s="40" t="s">
        <v>83</v>
      </c>
      <c r="F8" s="40" t="s">
        <v>650</v>
      </c>
      <c r="G8" s="40" t="s">
        <v>356</v>
      </c>
      <c r="H8" s="40" t="s">
        <v>362</v>
      </c>
      <c r="I8" s="40" t="s">
        <v>656</v>
      </c>
      <c r="J8" s="40"/>
      <c r="K8" s="40" t="s">
        <v>596</v>
      </c>
      <c r="L8" s="40">
        <v>50</v>
      </c>
      <c r="M8" s="40">
        <f>VLOOKUP(L8,'[1]償却率（定額法）'!$B$6:$C$104,2)</f>
        <v>0.02</v>
      </c>
      <c r="N8" s="42">
        <v>43542</v>
      </c>
      <c r="O8" s="42"/>
      <c r="P8" s="61">
        <f t="shared" si="5"/>
        <v>43542</v>
      </c>
      <c r="Q8" s="44">
        <f>YEAR(P8)</f>
        <v>2019</v>
      </c>
      <c r="R8" s="44">
        <f t="shared" si="6"/>
        <v>3</v>
      </c>
      <c r="S8" s="44">
        <f t="shared" si="7"/>
        <v>18</v>
      </c>
      <c r="T8" s="40">
        <f t="shared" si="8"/>
        <v>2018</v>
      </c>
      <c r="U8" s="45">
        <f>197640+896011+25574400+181673</f>
        <v>26849724</v>
      </c>
      <c r="V8" s="54">
        <v>1</v>
      </c>
      <c r="W8" s="40"/>
      <c r="X8" s="47">
        <v>0</v>
      </c>
      <c r="Y8" s="47">
        <f t="shared" si="1"/>
        <v>26849724</v>
      </c>
      <c r="Z8" s="40"/>
      <c r="AA8" s="40"/>
      <c r="AB8" s="40"/>
      <c r="AC8" s="40"/>
      <c r="AD8" s="40"/>
      <c r="AE8" s="40"/>
      <c r="AF8" s="40"/>
      <c r="AG8" s="40"/>
      <c r="AH8" s="78">
        <f t="shared" si="9"/>
        <v>0</v>
      </c>
      <c r="AI8" s="40"/>
      <c r="AJ8" s="40"/>
      <c r="AK8" s="40"/>
      <c r="AL8" s="40"/>
      <c r="AM8" s="66"/>
      <c r="AN8" s="40"/>
      <c r="AO8" s="64">
        <v>0</v>
      </c>
      <c r="AP8" s="48">
        <f t="shared" si="2"/>
        <v>26849724</v>
      </c>
      <c r="AQ8" s="40" t="s">
        <v>296</v>
      </c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>
        <f t="shared" si="3"/>
        <v>2</v>
      </c>
      <c r="BI8" s="40"/>
      <c r="BJ8" s="78">
        <f t="shared" si="4"/>
        <v>0</v>
      </c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</row>
    <row r="9" spans="1:76" s="93" customFormat="1">
      <c r="A9" s="84"/>
      <c r="B9" s="84"/>
      <c r="C9" s="84"/>
      <c r="D9" s="84"/>
      <c r="E9" s="84" t="s">
        <v>83</v>
      </c>
      <c r="F9" s="84" t="s">
        <v>650</v>
      </c>
      <c r="G9" s="84"/>
      <c r="H9" s="84"/>
      <c r="I9" s="84" t="s">
        <v>653</v>
      </c>
      <c r="J9" s="84"/>
      <c r="K9" s="84" t="s">
        <v>654</v>
      </c>
      <c r="L9" s="84">
        <v>17</v>
      </c>
      <c r="M9" s="84">
        <f>VLOOKUP(L9,'[1]償却率（定額法）'!$B$6:$C$104,2)</f>
        <v>5.8999999999999997E-2</v>
      </c>
      <c r="N9" s="85">
        <v>43553</v>
      </c>
      <c r="O9" s="85"/>
      <c r="P9" s="85">
        <f>IF(O9="",N9,O9)</f>
        <v>43553</v>
      </c>
      <c r="Q9" s="84">
        <f t="shared" ref="Q9:Q15" si="10">YEAR(P9)</f>
        <v>2019</v>
      </c>
      <c r="R9" s="84">
        <f t="shared" si="6"/>
        <v>3</v>
      </c>
      <c r="S9" s="84">
        <f t="shared" si="7"/>
        <v>29</v>
      </c>
      <c r="T9" s="84">
        <f t="shared" si="8"/>
        <v>2018</v>
      </c>
      <c r="U9" s="86">
        <v>323290551</v>
      </c>
      <c r="V9" s="87">
        <v>1</v>
      </c>
      <c r="W9" s="84"/>
      <c r="X9" s="86">
        <v>0</v>
      </c>
      <c r="Y9" s="86">
        <f t="shared" si="1"/>
        <v>323290551</v>
      </c>
      <c r="Z9" s="84"/>
      <c r="AA9" s="84"/>
      <c r="AB9" s="84"/>
      <c r="AC9" s="84"/>
      <c r="AD9" s="84"/>
      <c r="AE9" s="84"/>
      <c r="AF9" s="84"/>
      <c r="AG9" s="84"/>
      <c r="AH9" s="88">
        <v>323290551</v>
      </c>
      <c r="AI9" s="84"/>
      <c r="AJ9" s="84"/>
      <c r="AK9" s="84"/>
      <c r="AL9" s="84"/>
      <c r="AM9" s="89"/>
      <c r="AN9" s="84"/>
      <c r="AO9" s="90">
        <v>0</v>
      </c>
      <c r="AP9" s="88">
        <v>0</v>
      </c>
      <c r="AQ9" s="84" t="s">
        <v>288</v>
      </c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>
        <f t="shared" si="3"/>
        <v>2</v>
      </c>
      <c r="BI9" s="84"/>
      <c r="BJ9" s="88">
        <v>0</v>
      </c>
      <c r="BK9" s="84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</row>
    <row r="10" spans="1:76">
      <c r="A10" s="40"/>
      <c r="B10" s="40"/>
      <c r="C10" s="40"/>
      <c r="D10" s="40"/>
      <c r="E10" s="40"/>
      <c r="F10" s="40" t="s">
        <v>650</v>
      </c>
      <c r="G10" s="40"/>
      <c r="H10" s="40"/>
      <c r="I10" s="40" t="s">
        <v>460</v>
      </c>
      <c r="J10" s="40"/>
      <c r="K10" s="40" t="s">
        <v>612</v>
      </c>
      <c r="L10" s="40">
        <v>60</v>
      </c>
      <c r="M10" s="40">
        <f>VLOOKUP(L10,'[1]償却率（定額法）'!$B$6:$C$104,2)</f>
        <v>1.7000000000000001E-2</v>
      </c>
      <c r="N10" s="42">
        <v>43846</v>
      </c>
      <c r="O10" s="42"/>
      <c r="P10" s="61">
        <f>IF(O10="",N10,O10)</f>
        <v>43846</v>
      </c>
      <c r="Q10" s="44">
        <f>YEAR(P10)</f>
        <v>2020</v>
      </c>
      <c r="R10" s="44">
        <f t="shared" si="6"/>
        <v>1</v>
      </c>
      <c r="S10" s="44">
        <f t="shared" si="7"/>
        <v>16</v>
      </c>
      <c r="T10" s="40">
        <f>IF(Q10=1900,"",IF(R10&lt;4,Q10-1,Q10))</f>
        <v>2019</v>
      </c>
      <c r="U10" s="51">
        <v>30792465</v>
      </c>
      <c r="V10" s="54">
        <v>1</v>
      </c>
      <c r="W10" s="40"/>
      <c r="X10" s="47">
        <v>0</v>
      </c>
      <c r="Y10" s="47">
        <f t="shared" si="1"/>
        <v>30792465</v>
      </c>
      <c r="Z10" s="40"/>
      <c r="AA10" s="40"/>
      <c r="AB10" s="40"/>
      <c r="AC10" s="40"/>
      <c r="AD10" s="40"/>
      <c r="AE10" s="40"/>
      <c r="AF10" s="40"/>
      <c r="AG10" s="40"/>
      <c r="AH10" s="78">
        <f t="shared" si="9"/>
        <v>0</v>
      </c>
      <c r="AI10" s="40"/>
      <c r="AJ10" s="40"/>
      <c r="AK10" s="40"/>
      <c r="AL10" s="40"/>
      <c r="AM10" s="91"/>
      <c r="AN10" s="40"/>
      <c r="AO10" s="64">
        <v>0</v>
      </c>
      <c r="AP10" s="48">
        <f t="shared" ref="AP10:AP11" si="11">U10</f>
        <v>30792465</v>
      </c>
      <c r="AQ10" s="40" t="s">
        <v>296</v>
      </c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>
        <f t="shared" si="3"/>
        <v>1</v>
      </c>
      <c r="BI10" s="40"/>
      <c r="BJ10" s="78">
        <f t="shared" ref="BJ10:BJ11" si="12">U10-AP10</f>
        <v>0</v>
      </c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</row>
    <row r="11" spans="1:76">
      <c r="A11" s="40"/>
      <c r="B11" s="40"/>
      <c r="C11" s="40"/>
      <c r="D11" s="40"/>
      <c r="E11" s="40"/>
      <c r="F11" s="40" t="s">
        <v>650</v>
      </c>
      <c r="G11" s="40"/>
      <c r="H11" s="40"/>
      <c r="I11" s="40" t="s">
        <v>656</v>
      </c>
      <c r="J11" s="40"/>
      <c r="K11" s="40" t="s">
        <v>657</v>
      </c>
      <c r="L11" s="40">
        <v>50</v>
      </c>
      <c r="M11" s="40">
        <f>VLOOKUP(L11,'[1]償却率（定額法）'!$B$6:$C$104,2)</f>
        <v>0.02</v>
      </c>
      <c r="N11" s="42">
        <v>43791</v>
      </c>
      <c r="O11" s="42"/>
      <c r="P11" s="61">
        <f>IF(O11="",N11,O11)</f>
        <v>43791</v>
      </c>
      <c r="Q11" s="44">
        <f t="shared" si="10"/>
        <v>2019</v>
      </c>
      <c r="R11" s="44">
        <f t="shared" si="6"/>
        <v>11</v>
      </c>
      <c r="S11" s="44">
        <f t="shared" si="7"/>
        <v>22</v>
      </c>
      <c r="T11" s="40">
        <f t="shared" si="8"/>
        <v>2019</v>
      </c>
      <c r="U11" s="51">
        <v>4873000</v>
      </c>
      <c r="V11" s="54">
        <v>1</v>
      </c>
      <c r="W11" s="40"/>
      <c r="X11" s="47">
        <v>0</v>
      </c>
      <c r="Y11" s="47">
        <f t="shared" si="1"/>
        <v>4873000</v>
      </c>
      <c r="Z11" s="40"/>
      <c r="AA11" s="40"/>
      <c r="AB11" s="40"/>
      <c r="AC11" s="40"/>
      <c r="AD11" s="40"/>
      <c r="AE11" s="40"/>
      <c r="AF11" s="40"/>
      <c r="AG11" s="40"/>
      <c r="AH11" s="78">
        <f t="shared" si="9"/>
        <v>0</v>
      </c>
      <c r="AI11" s="40"/>
      <c r="AJ11" s="40"/>
      <c r="AK11" s="40"/>
      <c r="AL11" s="40"/>
      <c r="AM11" s="91"/>
      <c r="AN11" s="40"/>
      <c r="AO11" s="64">
        <v>0</v>
      </c>
      <c r="AP11" s="48">
        <f t="shared" si="11"/>
        <v>4873000</v>
      </c>
      <c r="AQ11" s="40" t="s">
        <v>296</v>
      </c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>
        <f t="shared" si="3"/>
        <v>1</v>
      </c>
      <c r="BI11" s="40"/>
      <c r="BJ11" s="78">
        <f t="shared" si="12"/>
        <v>0</v>
      </c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</row>
    <row r="12" spans="1:76" s="93" customFormat="1">
      <c r="A12" s="84"/>
      <c r="B12" s="84"/>
      <c r="C12" s="84"/>
      <c r="D12" s="84"/>
      <c r="E12" s="84"/>
      <c r="F12" s="84" t="s">
        <v>650</v>
      </c>
      <c r="G12" s="84"/>
      <c r="H12" s="84"/>
      <c r="I12" s="84" t="s">
        <v>658</v>
      </c>
      <c r="J12" s="84"/>
      <c r="K12" s="84" t="s">
        <v>659</v>
      </c>
      <c r="L12" s="84">
        <v>17</v>
      </c>
      <c r="M12" s="84">
        <f>VLOOKUP(L12,'[1]償却率（定額法）'!$B$6:$C$104,2)</f>
        <v>5.8999999999999997E-2</v>
      </c>
      <c r="N12" s="85">
        <v>43920</v>
      </c>
      <c r="O12" s="85"/>
      <c r="P12" s="85">
        <f>IF(O12="",N12,O12)</f>
        <v>43920</v>
      </c>
      <c r="Q12" s="84">
        <f t="shared" si="10"/>
        <v>2020</v>
      </c>
      <c r="R12" s="84">
        <f t="shared" si="6"/>
        <v>3</v>
      </c>
      <c r="S12" s="84">
        <f t="shared" si="7"/>
        <v>30</v>
      </c>
      <c r="T12" s="84">
        <f t="shared" si="8"/>
        <v>2019</v>
      </c>
      <c r="U12" s="86">
        <v>385528484</v>
      </c>
      <c r="V12" s="87">
        <v>1</v>
      </c>
      <c r="W12" s="84"/>
      <c r="X12" s="86">
        <v>0</v>
      </c>
      <c r="Y12" s="86">
        <f t="shared" si="1"/>
        <v>385528484</v>
      </c>
      <c r="Z12" s="84"/>
      <c r="AA12" s="84"/>
      <c r="AB12" s="84"/>
      <c r="AC12" s="84"/>
      <c r="AD12" s="84"/>
      <c r="AE12" s="84"/>
      <c r="AF12" s="84"/>
      <c r="AG12" s="84"/>
      <c r="AH12" s="88">
        <v>385528484</v>
      </c>
      <c r="AI12" s="84"/>
      <c r="AJ12" s="84"/>
      <c r="AK12" s="84"/>
      <c r="AL12" s="84"/>
      <c r="AM12" s="89"/>
      <c r="AN12" s="84"/>
      <c r="AO12" s="90">
        <v>0</v>
      </c>
      <c r="AP12" s="88">
        <v>0</v>
      </c>
      <c r="AQ12" s="84" t="s">
        <v>288</v>
      </c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>
        <f t="shared" si="3"/>
        <v>1</v>
      </c>
      <c r="BI12" s="84"/>
      <c r="BJ12" s="88">
        <v>0</v>
      </c>
      <c r="BK12" s="84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</row>
    <row r="13" spans="1:76">
      <c r="A13" s="40"/>
      <c r="B13" s="40"/>
      <c r="C13" s="40"/>
      <c r="D13" s="40"/>
      <c r="E13" s="40"/>
      <c r="F13" s="40" t="s">
        <v>650</v>
      </c>
      <c r="G13" s="40"/>
      <c r="H13" s="40"/>
      <c r="I13" s="40" t="s">
        <v>660</v>
      </c>
      <c r="J13" s="40"/>
      <c r="K13" s="40" t="s">
        <v>661</v>
      </c>
      <c r="L13" s="40">
        <v>60</v>
      </c>
      <c r="M13" s="40">
        <f>VLOOKUP(L13,'[1]償却率（定額法）'!$B$6:$C$104,2)</f>
        <v>1.7000000000000001E-2</v>
      </c>
      <c r="N13" s="42">
        <v>44267</v>
      </c>
      <c r="O13" s="42"/>
      <c r="P13" s="61">
        <f t="shared" ref="P13:P15" si="13">IF(O13="",N13,O13)</f>
        <v>44267</v>
      </c>
      <c r="Q13" s="44">
        <f t="shared" si="10"/>
        <v>2021</v>
      </c>
      <c r="R13" s="44">
        <f t="shared" si="6"/>
        <v>3</v>
      </c>
      <c r="S13" s="44">
        <f t="shared" si="7"/>
        <v>12</v>
      </c>
      <c r="T13" s="40">
        <f t="shared" si="8"/>
        <v>2020</v>
      </c>
      <c r="U13" s="51">
        <v>12956790</v>
      </c>
      <c r="V13" s="54">
        <v>1</v>
      </c>
      <c r="W13" s="40"/>
      <c r="X13" s="47">
        <v>0</v>
      </c>
      <c r="Y13" s="47">
        <f t="shared" si="1"/>
        <v>0</v>
      </c>
      <c r="Z13" s="40"/>
      <c r="AA13" s="40"/>
      <c r="AB13" s="40"/>
      <c r="AC13" s="40"/>
      <c r="AD13" s="40"/>
      <c r="AE13" s="40"/>
      <c r="AF13" s="40"/>
      <c r="AG13" s="40"/>
      <c r="AH13" s="78">
        <f t="shared" ref="AH13:AH15" si="14">SUM(AI13:AN13)</f>
        <v>0</v>
      </c>
      <c r="AI13" s="40"/>
      <c r="AJ13" s="40"/>
      <c r="AK13" s="40"/>
      <c r="AL13" s="40"/>
      <c r="AM13" s="91"/>
      <c r="AN13" s="40"/>
      <c r="AO13" s="64">
        <v>0</v>
      </c>
      <c r="AP13" s="48">
        <f t="shared" ref="AP13:AP15" si="15">U13</f>
        <v>12956790</v>
      </c>
      <c r="AQ13" s="40" t="s">
        <v>296</v>
      </c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>
        <f t="shared" si="3"/>
        <v>0</v>
      </c>
      <c r="BI13" s="40"/>
      <c r="BJ13" s="78">
        <f t="shared" ref="BJ13:BJ15" si="16">U13-AP13</f>
        <v>0</v>
      </c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</row>
    <row r="14" spans="1:76">
      <c r="A14" s="40"/>
      <c r="B14" s="40"/>
      <c r="C14" s="40"/>
      <c r="D14" s="40"/>
      <c r="E14" s="40"/>
      <c r="F14" s="40" t="s">
        <v>650</v>
      </c>
      <c r="G14" s="40"/>
      <c r="H14" s="40"/>
      <c r="I14" s="40" t="s">
        <v>662</v>
      </c>
      <c r="J14" s="40"/>
      <c r="K14" s="40" t="s">
        <v>661</v>
      </c>
      <c r="L14" s="40">
        <v>60</v>
      </c>
      <c r="M14" s="40">
        <f>VLOOKUP(L14,'[1]償却率（定額法）'!$B$6:$C$104,2)</f>
        <v>1.7000000000000001E-2</v>
      </c>
      <c r="N14" s="42">
        <v>44232</v>
      </c>
      <c r="O14" s="42"/>
      <c r="P14" s="61">
        <f t="shared" si="13"/>
        <v>44232</v>
      </c>
      <c r="Q14" s="44">
        <f t="shared" si="10"/>
        <v>2021</v>
      </c>
      <c r="R14" s="44">
        <f t="shared" si="6"/>
        <v>2</v>
      </c>
      <c r="S14" s="44">
        <f t="shared" si="7"/>
        <v>5</v>
      </c>
      <c r="T14" s="40">
        <f t="shared" si="8"/>
        <v>2020</v>
      </c>
      <c r="U14" s="51">
        <v>121388410</v>
      </c>
      <c r="V14" s="54">
        <v>1</v>
      </c>
      <c r="W14" s="40"/>
      <c r="X14" s="47">
        <v>0</v>
      </c>
      <c r="Y14" s="47">
        <f t="shared" si="1"/>
        <v>0</v>
      </c>
      <c r="Z14" s="40"/>
      <c r="AA14" s="40"/>
      <c r="AB14" s="40"/>
      <c r="AC14" s="40"/>
      <c r="AD14" s="40"/>
      <c r="AE14" s="40"/>
      <c r="AF14" s="40"/>
      <c r="AG14" s="40"/>
      <c r="AH14" s="78">
        <f t="shared" si="14"/>
        <v>0</v>
      </c>
      <c r="AI14" s="40"/>
      <c r="AJ14" s="40"/>
      <c r="AK14" s="40"/>
      <c r="AL14" s="40"/>
      <c r="AM14" s="91"/>
      <c r="AN14" s="40"/>
      <c r="AO14" s="64">
        <v>0</v>
      </c>
      <c r="AP14" s="48">
        <f t="shared" si="15"/>
        <v>121388410</v>
      </c>
      <c r="AQ14" s="40" t="s">
        <v>296</v>
      </c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>
        <f t="shared" si="3"/>
        <v>0</v>
      </c>
      <c r="BI14" s="40"/>
      <c r="BJ14" s="78">
        <f t="shared" si="16"/>
        <v>0</v>
      </c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</row>
    <row r="15" spans="1:76" hidden="1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 t="e">
        <f>VLOOKUP(L15,'[1]償却率（定額法）'!$B$6:$C$104,2)</f>
        <v>#N/A</v>
      </c>
      <c r="N15" s="42"/>
      <c r="O15" s="42"/>
      <c r="P15" s="61">
        <f t="shared" si="13"/>
        <v>0</v>
      </c>
      <c r="Q15" s="44">
        <f t="shared" si="10"/>
        <v>1900</v>
      </c>
      <c r="R15" s="44">
        <f t="shared" si="6"/>
        <v>1</v>
      </c>
      <c r="S15" s="44">
        <f t="shared" si="7"/>
        <v>0</v>
      </c>
      <c r="T15" s="40" t="str">
        <f t="shared" si="8"/>
        <v/>
      </c>
      <c r="U15" s="51"/>
      <c r="V15" s="54">
        <v>1</v>
      </c>
      <c r="W15" s="40"/>
      <c r="X15" s="47">
        <v>0</v>
      </c>
      <c r="Y15" s="47">
        <f t="shared" si="1"/>
        <v>0</v>
      </c>
      <c r="Z15" s="40"/>
      <c r="AA15" s="40"/>
      <c r="AB15" s="40"/>
      <c r="AC15" s="40"/>
      <c r="AD15" s="40"/>
      <c r="AE15" s="40"/>
      <c r="AF15" s="40"/>
      <c r="AG15" s="40"/>
      <c r="AH15" s="78">
        <f t="shared" si="14"/>
        <v>0</v>
      </c>
      <c r="AI15" s="40"/>
      <c r="AJ15" s="40"/>
      <c r="AK15" s="40"/>
      <c r="AL15" s="40"/>
      <c r="AM15" s="91"/>
      <c r="AN15" s="40"/>
      <c r="AO15" s="64">
        <v>0</v>
      </c>
      <c r="AP15" s="48">
        <f t="shared" si="15"/>
        <v>0</v>
      </c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 t="str">
        <f t="shared" si="3"/>
        <v/>
      </c>
      <c r="BI15" s="40"/>
      <c r="BJ15" s="78">
        <f t="shared" si="16"/>
        <v>0</v>
      </c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</row>
    <row r="16" spans="1:76" hidden="1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 t="e">
        <f>VLOOKUP(L16,'[1]償却率（定額法）'!$B$6:$C$104,2)</f>
        <v>#N/A</v>
      </c>
      <c r="N16" s="42"/>
      <c r="O16" s="42"/>
      <c r="P16" s="61">
        <f>IF(O16="",N16,O16)</f>
        <v>0</v>
      </c>
      <c r="Q16" s="44">
        <f t="shared" si="0"/>
        <v>1900</v>
      </c>
      <c r="R16" s="44">
        <f t="shared" si="6"/>
        <v>1</v>
      </c>
      <c r="S16" s="44">
        <f t="shared" si="7"/>
        <v>0</v>
      </c>
      <c r="T16" s="40" t="str">
        <f t="shared" si="8"/>
        <v/>
      </c>
      <c r="U16" s="51"/>
      <c r="V16" s="54">
        <v>1</v>
      </c>
      <c r="W16" s="40"/>
      <c r="X16" s="47">
        <v>0</v>
      </c>
      <c r="Y16" s="47">
        <f t="shared" si="1"/>
        <v>0</v>
      </c>
      <c r="Z16" s="40"/>
      <c r="AA16" s="40"/>
      <c r="AB16" s="40"/>
      <c r="AC16" s="40"/>
      <c r="AD16" s="40"/>
      <c r="AE16" s="40"/>
      <c r="AF16" s="40"/>
      <c r="AG16" s="40"/>
      <c r="AH16" s="78">
        <f t="shared" si="9"/>
        <v>0</v>
      </c>
      <c r="AI16" s="40"/>
      <c r="AJ16" s="40"/>
      <c r="AK16" s="40"/>
      <c r="AL16" s="40"/>
      <c r="AM16" s="91"/>
      <c r="AN16" s="40"/>
      <c r="AO16" s="64">
        <v>0</v>
      </c>
      <c r="AP16" s="48">
        <f t="shared" si="2"/>
        <v>0</v>
      </c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 t="str">
        <f t="shared" si="3"/>
        <v/>
      </c>
      <c r="BI16" s="40"/>
      <c r="BJ16" s="78">
        <f t="shared" si="4"/>
        <v>0</v>
      </c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</row>
    <row r="18" spans="21:62" hidden="1">
      <c r="U18" s="6">
        <f>SUMIFS(U5:U16,$AQ$5:$AQ$16,$AQ$18)</f>
        <v>228405116</v>
      </c>
      <c r="X18" s="6">
        <f>SUMIFS(X5:X16,$AQ$5:$AQ$16,$AQ$18)</f>
        <v>0</v>
      </c>
      <c r="Y18" s="6">
        <f>SUMIFS(Y5:Y16,$AQ$5:$AQ$16,$AQ$18)</f>
        <v>94059916</v>
      </c>
      <c r="AA18" s="6">
        <f>SUMIFS(AA5:AA16,$AQ$5:$AQ$16,$AQ$18)</f>
        <v>0</v>
      </c>
      <c r="AH18" s="6">
        <f>SUMIFS(AH5:AH16,$AQ$5:$AQ$16,$AQ$18)</f>
        <v>0</v>
      </c>
      <c r="AO18" s="6">
        <f>SUMIFS(AO5:AO16,$AQ$5:$AQ$16,$AQ$18)</f>
        <v>0</v>
      </c>
      <c r="AP18" s="6">
        <f>SUMIFS(AP5:AP16,$AQ$5:$AQ$16,$AQ$18)</f>
        <v>228405116</v>
      </c>
      <c r="AQ18" s="2" t="s">
        <v>296</v>
      </c>
      <c r="BJ18" s="6">
        <f>SUMIFS(BJ5:BJ16,$AQ$5:$AQ$16,$AQ$18)</f>
        <v>0</v>
      </c>
    </row>
    <row r="19" spans="21:62" hidden="1">
      <c r="U19" s="6">
        <f>SUMIFS(U5:U16,$AQ$5:$AQ$16,$AQ$19)</f>
        <v>748023035</v>
      </c>
      <c r="X19" s="6">
        <f>SUMIFS(X5:X16,$AQ$5:$AQ$16,$AQ$19)</f>
        <v>0</v>
      </c>
      <c r="Y19" s="6">
        <f>SUMIFS(Y5:Y16,$AQ$5:$AQ$16,$AQ$19)</f>
        <v>748023035</v>
      </c>
      <c r="AA19" s="6">
        <f>SUMIFS(AA5:AA16,$AQ$5:$AQ$16,$AQ$19)</f>
        <v>0</v>
      </c>
      <c r="AH19" s="6">
        <f>SUMIFS(AH5:AH16,$AQ$5:$AQ$16,$AQ$19)</f>
        <v>748023035</v>
      </c>
      <c r="AO19" s="6">
        <f>SUMIFS(AO5:AO16,$AQ$5:$AQ$16,$AQ$19)</f>
        <v>0</v>
      </c>
      <c r="AP19" s="6">
        <f>SUMIFS(AP5:AP16,$AQ$5:$AQ$16,$AQ$19)</f>
        <v>0</v>
      </c>
      <c r="AQ19" s="2" t="s">
        <v>288</v>
      </c>
      <c r="BJ19" s="6">
        <f>SUMIFS(BJ5:BJ16,$AQ$5:$AQ$16,$AQ$19)</f>
        <v>0</v>
      </c>
    </row>
  </sheetData>
  <autoFilter ref="A4:BX16" xr:uid="{A03D319B-31C9-4C35-9550-13DD6C2A2244}"/>
  <mergeCells count="62">
    <mergeCell ref="BT3:BT4"/>
    <mergeCell ref="BU3:BU4"/>
    <mergeCell ref="BV3:BV4"/>
    <mergeCell ref="BW3:BW4"/>
    <mergeCell ref="BX3:BX4"/>
    <mergeCell ref="BN3:BN4"/>
    <mergeCell ref="BO3:BO4"/>
    <mergeCell ref="BP3:BP4"/>
    <mergeCell ref="BQ3:BQ4"/>
    <mergeCell ref="BR3:BR4"/>
    <mergeCell ref="BS3:BS4"/>
    <mergeCell ref="BH3:BH4"/>
    <mergeCell ref="BI3:BI4"/>
    <mergeCell ref="BJ3:BJ4"/>
    <mergeCell ref="BK3:BK4"/>
    <mergeCell ref="BL3:BL4"/>
    <mergeCell ref="BM3:BM4"/>
    <mergeCell ref="BA3:BA4"/>
    <mergeCell ref="BB3:BB4"/>
    <mergeCell ref="BC3:BD3"/>
    <mergeCell ref="BE3:BE4"/>
    <mergeCell ref="BF3:BF4"/>
    <mergeCell ref="BG3:BG4"/>
    <mergeCell ref="AR3:AU3"/>
    <mergeCell ref="AV3:AV4"/>
    <mergeCell ref="AW3:AW4"/>
    <mergeCell ref="AX3:AX4"/>
    <mergeCell ref="AY3:AY4"/>
    <mergeCell ref="AZ3:AZ4"/>
    <mergeCell ref="AB3:AG3"/>
    <mergeCell ref="AH3:AH4"/>
    <mergeCell ref="AI3:AN3"/>
    <mergeCell ref="AO3:AO4"/>
    <mergeCell ref="AP3:AP4"/>
    <mergeCell ref="AQ3:AQ4"/>
    <mergeCell ref="V3:V4"/>
    <mergeCell ref="W3:W4"/>
    <mergeCell ref="X3:X4"/>
    <mergeCell ref="Y3:Y4"/>
    <mergeCell ref="Z3:Z4"/>
    <mergeCell ref="AA3:AA4"/>
    <mergeCell ref="N3:N4"/>
    <mergeCell ref="O3:O4"/>
    <mergeCell ref="P3:P4"/>
    <mergeCell ref="Q3:S3"/>
    <mergeCell ref="T3:T4"/>
    <mergeCell ref="U3:U4"/>
    <mergeCell ref="H3:H4"/>
    <mergeCell ref="I3:I4"/>
    <mergeCell ref="J3:J4"/>
    <mergeCell ref="K3:K4"/>
    <mergeCell ref="L3:L4"/>
    <mergeCell ref="M3:M4"/>
    <mergeCell ref="A1:C1"/>
    <mergeCell ref="D1:G1"/>
    <mergeCell ref="A3:A4"/>
    <mergeCell ref="B3:B4"/>
    <mergeCell ref="C3:C4"/>
    <mergeCell ref="D3:D4"/>
    <mergeCell ref="E3:E4"/>
    <mergeCell ref="F3:F4"/>
    <mergeCell ref="G3:G4"/>
  </mergeCells>
  <phoneticPr fontId="2"/>
  <pageMargins left="0.70866141732283472" right="0.70866141732283472" top="0.74803149606299213" bottom="0.74803149606299213" header="0.31496062992125984" footer="0.31496062992125984"/>
  <pageSetup paperSize="9" scale="4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土地</vt:lpstr>
      <vt:lpstr>建物</vt:lpstr>
      <vt:lpstr>工作物</vt:lpstr>
      <vt:lpstr>物品</vt:lpstr>
      <vt:lpstr>建設仮勘定</vt:lpstr>
      <vt:lpstr>建設仮勘定!Print_Area</vt:lpstr>
      <vt:lpstr>建物!Print_Area</vt:lpstr>
      <vt:lpstr>工作物!Print_Area</vt:lpstr>
      <vt:lpstr>土地!Print_Area</vt:lpstr>
      <vt:lpstr>物品!Print_Area</vt:lpstr>
      <vt:lpstr>建設仮勘定!Print_Titles</vt:lpstr>
      <vt:lpstr>建物!Print_Titles</vt:lpstr>
      <vt:lpstr>工作物!Print_Titles</vt:lpstr>
      <vt:lpstr>土地!Print_Titles</vt:lpstr>
      <vt:lpstr>物品!Print_Titles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zaimu3</dc:creator>
  <cp:lastModifiedBy>zaimu3</cp:lastModifiedBy>
  <dcterms:created xsi:type="dcterms:W3CDTF">2021-12-02T00:24:33Z</dcterms:created>
  <dcterms:modified xsi:type="dcterms:W3CDTF">2021-12-02T00:28:18Z</dcterms:modified>
</cp:coreProperties>
</file>